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<sst xmlns="http://schemas.openxmlformats.org/spreadsheetml/2006/main" count="745" uniqueCount="187">
  <si>
    <t>Lp.</t>
  </si>
  <si>
    <t xml:space="preserve">Forma </t>
  </si>
  <si>
    <t>ogółem</t>
  </si>
  <si>
    <t>przedmiotu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</si>
  <si>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</si>
  <si>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</si>
  <si>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</si>
  <si>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</si>
  <si>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</si>
  <si>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</si>
  <si>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</si>
  <si>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</si>
  <si>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</si>
  <si>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</si>
  <si>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</si>
  <si>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</si>
  <si>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</si>
  <si>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</si>
  <si>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ćwiczenia</t>
  </si>
  <si>
    <t>Przedmioty kształcenia ogólnego</t>
  </si>
  <si>
    <t>z zakresu nauk podstawowych</t>
  </si>
  <si>
    <t>na innym kierunku</t>
  </si>
  <si>
    <t>wymagające bezpośredniego</t>
  </si>
  <si>
    <t>o charakterze praktycznym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</si>
  <si>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</si>
  <si>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</si>
  <si>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</si>
  <si>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</si>
  <si>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</si>
  <si>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</si>
  <si>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</si>
  <si>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</si>
  <si>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praca</t>
  </si>
  <si>
    <t>Punkty ECTS</t>
  </si>
  <si>
    <t>Ergonomia</t>
  </si>
  <si>
    <t>Etykieta</t>
  </si>
  <si>
    <t>Bezpieczeństwo i higiena pracy</t>
  </si>
  <si>
    <t>Sumaryczne wskaźniki ilościowe</t>
  </si>
  <si>
    <t>Punkty ECTS:</t>
  </si>
  <si>
    <t>Liczba</t>
  </si>
  <si>
    <t>..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</si>
  <si>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</si>
  <si>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</si>
  <si>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</si>
  <si>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</si>
  <si>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</si>
  <si>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</si>
  <si>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</si>
  <si>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</si>
  <si>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</si>
  <si>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</si>
  <si>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</si>
  <si>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</si>
  <si>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</si>
  <si>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</si>
  <si>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</si>
  <si>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</si>
  <si>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</si>
  <si>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</si>
  <si>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</si>
  <si>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</si>
  <si>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</si>
  <si>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VI</t>
  </si>
  <si>
    <t>VII Praktyka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</si>
  <si>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</si>
  <si>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</si>
  <si>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</si>
  <si>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</si>
  <si>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</si>
  <si>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</si>
  <si>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</si>
  <si>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</si>
  <si>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</si>
  <si>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</si>
  <si>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</si>
  <si>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</si>
  <si>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Ochrona  własności intelektualnej</t>
  </si>
  <si>
    <t>ECTS  za</t>
  </si>
  <si>
    <t>Liczba pkt ECTS/ godz.dyd.   (ogółem)</t>
  </si>
  <si>
    <r>
      <t xml:space="preserve">Liczba pkt ECTS/ godz.dyd.  </t>
    </r>
    <r>
      <rPr>
        <b/>
        <sz val="9"/>
        <rFont val="Arial"/>
        <family val="2"/>
      </rPr>
      <t>w semestrze …</t>
    </r>
  </si>
  <si>
    <t>Liczba pkt ECTS/ godz.dyd.  w planie studiów</t>
  </si>
  <si>
    <t>zajęcia do wyboru - co najmniej 30 % pkt ECTS</t>
  </si>
  <si>
    <t>udziału nauczyciela akademickiego*</t>
  </si>
  <si>
    <t xml:space="preserve"> Plan studiów na kierunku - Administracja</t>
  </si>
  <si>
    <t>Z/o</t>
  </si>
  <si>
    <t>Z</t>
  </si>
  <si>
    <t>Historia myśli ustrojowo-administracyjnej i socjologiczno-ekonomicznej.</t>
  </si>
  <si>
    <t>Socjologia organizacji</t>
  </si>
  <si>
    <t>E</t>
  </si>
  <si>
    <t>O</t>
  </si>
  <si>
    <t>System ochrony prawnej w UE</t>
  </si>
  <si>
    <t>Polityka społeczna</t>
  </si>
  <si>
    <t>System ubezpieczeń społecznych</t>
  </si>
  <si>
    <t>Prawo karne skarbowe</t>
  </si>
  <si>
    <t>Prawo ochrony środowiska</t>
  </si>
  <si>
    <t>Seminarium magisterskie</t>
  </si>
  <si>
    <t>F</t>
  </si>
  <si>
    <t>SEMESTR  I</t>
  </si>
  <si>
    <t>SEMESTR  II</t>
  </si>
  <si>
    <t>SEMESTR  III</t>
  </si>
  <si>
    <t>SEMESTR  IV</t>
  </si>
  <si>
    <t>Nauki społeczne</t>
  </si>
  <si>
    <t xml:space="preserve">Rok studiów  I    </t>
  </si>
  <si>
    <t xml:space="preserve">Rok studiów  II    </t>
  </si>
  <si>
    <t>Liczba pkt ECTS/ godz.dyd.  na II roku studiów</t>
  </si>
  <si>
    <t>Szkolenie z zakresu bezpieczeństwa i higieny pracy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</si>
  <si>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</si>
  <si>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</si>
  <si>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ECTS/godz. dyd. ogółem</t>
  </si>
  <si>
    <t>Praca magisterska z przyg. do egz.</t>
  </si>
  <si>
    <t>System kontroli i audytu w jednostkach sektora finansów publicznych</t>
  </si>
  <si>
    <t>Etyka urzędnicza</t>
  </si>
  <si>
    <t>Organy Unii Europejskiej</t>
  </si>
  <si>
    <t xml:space="preserve"> </t>
  </si>
  <si>
    <t>Doradztwo  podatkowe</t>
  </si>
  <si>
    <t xml:space="preserve">V </t>
  </si>
  <si>
    <t xml:space="preserve"> x</t>
  </si>
  <si>
    <t>punktów ECTS ogółem</t>
  </si>
  <si>
    <r>
      <t>(</t>
    </r>
    <r>
      <rPr>
        <b/>
        <u val="single"/>
        <sz val="11"/>
        <rFont val="Arial"/>
        <family val="2"/>
      </rPr>
      <t>ćwiczeniowe</t>
    </r>
    <r>
      <rPr>
        <sz val="11"/>
        <rFont val="Arial"/>
        <family val="2"/>
      </rPr>
      <t>,laboratoryjne, projektowe, warsztatowe)</t>
    </r>
  </si>
  <si>
    <t>Rok I i II</t>
  </si>
  <si>
    <t>Wymagania ogólne (w tym module pkt ECTS przyznawane na odrębnych zasadach)</t>
  </si>
  <si>
    <t>Praktyka</t>
  </si>
  <si>
    <r>
      <t xml:space="preserve">Praktyka </t>
    </r>
    <r>
      <rPr>
        <b/>
        <sz val="9"/>
        <rFont val="Arial"/>
        <family val="2"/>
      </rPr>
      <t>(niewl. do pensum, ECTS odrębne)</t>
    </r>
  </si>
  <si>
    <t>* inne, niewliczane do pensum: np. godziny konsultacji (bezpośr., e-mail itp.).</t>
  </si>
  <si>
    <r>
      <t xml:space="preserve">** godziny praktyk (160) oraz przygotowanie pracy mgr - punkty ECTS przyznawane na </t>
    </r>
    <r>
      <rPr>
        <b/>
        <u val="single"/>
        <sz val="10"/>
        <rFont val="Arial"/>
        <family val="2"/>
      </rPr>
      <t>odrębnych zasadach</t>
    </r>
  </si>
  <si>
    <r>
      <t xml:space="preserve">Profil kształcenia: </t>
    </r>
    <r>
      <rPr>
        <b/>
        <sz val="11"/>
        <rFont val="Arial"/>
        <family val="2"/>
      </rPr>
      <t>ogólnoakademicki</t>
    </r>
  </si>
  <si>
    <r>
      <t xml:space="preserve">Forma studiów:  </t>
    </r>
    <r>
      <rPr>
        <b/>
        <sz val="11"/>
        <rFont val="Arial"/>
        <family val="2"/>
      </rPr>
      <t>stacjonarne</t>
    </r>
  </si>
  <si>
    <r>
      <t xml:space="preserve">Forma kształcenia/poziom studiów: </t>
    </r>
    <r>
      <rPr>
        <b/>
        <sz val="11"/>
        <rFont val="Arial"/>
        <family val="2"/>
      </rPr>
      <t xml:space="preserve"> II stopnia</t>
    </r>
  </si>
  <si>
    <r>
      <t>Uzyskane kwalifikacje:</t>
    </r>
    <r>
      <rPr>
        <b/>
        <sz val="11"/>
        <rFont val="Arial"/>
        <family val="2"/>
      </rPr>
      <t xml:space="preserve"> II stopnia - tytuł zawodowy magistra</t>
    </r>
  </si>
  <si>
    <r>
      <t xml:space="preserve">Obszar kształcenia: </t>
    </r>
    <r>
      <rPr>
        <b/>
        <sz val="11"/>
        <rFont val="Arial"/>
        <family val="2"/>
      </rPr>
      <t xml:space="preserve"> nauki społeczne</t>
    </r>
  </si>
  <si>
    <t>VII  Praktyka zawodowa</t>
  </si>
  <si>
    <t>L.p.</t>
  </si>
  <si>
    <t>MODUŁ II (minimum: 20 pkt ECTS - fakult. w sem III - 10 ECTS, w sem. IV - 10 ECTS)</t>
  </si>
  <si>
    <t>MODUŁ I -DO WYBORU (min. 20 pkt: I sem 10 /II sem. 10)</t>
  </si>
  <si>
    <t>Język obcy specjalistyczny (Międzynarodowy język prawniczy)</t>
  </si>
  <si>
    <t>Postępowanie sądowoadministracyjne</t>
  </si>
  <si>
    <t xml:space="preserve">  </t>
  </si>
  <si>
    <t>Specjalnościowych + fakultety</t>
  </si>
  <si>
    <t>VII Praca magisterskam + przyg. do egz.</t>
  </si>
  <si>
    <t>Specjalność - Administracja skarbowa</t>
  </si>
  <si>
    <t>Liczba pkt ECTS/ godz.dyd. na I roku studiów</t>
  </si>
  <si>
    <r>
      <t>f</t>
    </r>
    <r>
      <rPr>
        <sz val="8"/>
        <rFont val="Arial"/>
        <family val="2"/>
      </rPr>
      <t>akultatywny</t>
    </r>
  </si>
  <si>
    <r>
      <t xml:space="preserve">Liczba pkt ECTS/ godz.dyd.  </t>
    </r>
    <r>
      <rPr>
        <sz val="8"/>
        <rFont val="Arial"/>
        <family val="2"/>
      </rPr>
      <t>(przedmioty fakultatywne)</t>
    </r>
  </si>
  <si>
    <r>
      <t xml:space="preserve">Liczba pkt ECTS/ godz.dyd.  </t>
    </r>
    <r>
      <rPr>
        <sz val="8"/>
        <rFont val="Arial"/>
        <family val="2"/>
      </rPr>
      <t>(przedm. fakultatywne)</t>
    </r>
  </si>
  <si>
    <t>Prawo karne</t>
  </si>
  <si>
    <t>Postępowanie karne</t>
  </si>
  <si>
    <t>Prawo cywilne</t>
  </si>
  <si>
    <t>Prawo administracyjne</t>
  </si>
  <si>
    <t>Post. admin. i egzek. w administracjiI</t>
  </si>
  <si>
    <t>Prawo konstytucyjne</t>
  </si>
  <si>
    <t>Zarządzanie zasobami ludzkimi</t>
  </si>
  <si>
    <t>Financial Market Law</t>
  </si>
  <si>
    <t>z</t>
  </si>
  <si>
    <t xml:space="preserve">Ogólne prawo podatkowe </t>
  </si>
  <si>
    <t xml:space="preserve">Prawo Rynku Finansowego </t>
  </si>
  <si>
    <t xml:space="preserve">Prawo bankowe i dewizowe </t>
  </si>
  <si>
    <t xml:space="preserve">Opodatkowanie dochod. os. fiz. i pr. </t>
  </si>
  <si>
    <t xml:space="preserve">Podatki majątkowe </t>
  </si>
  <si>
    <t xml:space="preserve">Europejskie prawo podatkowe </t>
  </si>
  <si>
    <t>Prawo celne</t>
  </si>
  <si>
    <t xml:space="preserve">Podatki pośrednie </t>
  </si>
  <si>
    <t xml:space="preserve">Podatki i opłaty lokalne </t>
  </si>
  <si>
    <t xml:space="preserve">Międzynarodowe prawo podatkowe </t>
  </si>
  <si>
    <t xml:space="preserve">Podstawy rachunkowości </t>
  </si>
  <si>
    <t xml:space="preserve">Międzynarodowe standardy rachunkowości </t>
  </si>
  <si>
    <t xml:space="preserve">Rachunkowość budżetowa </t>
  </si>
  <si>
    <t>Procedury podatkowe J</t>
  </si>
  <si>
    <t xml:space="preserve">Finanse samorządu terytorialnego </t>
  </si>
  <si>
    <t xml:space="preserve">Instytucje cywilnoprawne w prawie podatkowym  </t>
  </si>
  <si>
    <t xml:space="preserve">Opodatkowanie rolnictwa </t>
  </si>
  <si>
    <t xml:space="preserve">Rachunkow. mikroprzedsiębiorstw </t>
  </si>
  <si>
    <t xml:space="preserve">Stosowanie prawa podatkowego </t>
  </si>
  <si>
    <t xml:space="preserve">Metodologia rachunkowości </t>
  </si>
  <si>
    <t xml:space="preserve">Fundusze strukturalne i system finansowania projektów UE </t>
  </si>
  <si>
    <t xml:space="preserve">Finanse kościelnych osób pr. </t>
  </si>
  <si>
    <t xml:space="preserve">Opodatkowanie dochodów spółek kapitałowych </t>
  </si>
  <si>
    <t xml:space="preserve">Przygotowanie projektów UE </t>
  </si>
  <si>
    <t xml:space="preserve">System podatkowy Francji </t>
  </si>
  <si>
    <t xml:space="preserve">Prawo podatkowe porównawcze </t>
  </si>
  <si>
    <t xml:space="preserve">Opodatkowanie i rachunkowość instrumentów finansowych </t>
  </si>
  <si>
    <t>Praca magisterska z przygotowaniem do egzaminu</t>
  </si>
  <si>
    <t>zajęcia z języka obcego</t>
  </si>
  <si>
    <t>przedmioty z obszaru nauk humanistycznych lub społecznych</t>
  </si>
  <si>
    <t>120 x 25h =3.000 h</t>
  </si>
  <si>
    <t>1.537</t>
  </si>
  <si>
    <t>z/o</t>
  </si>
  <si>
    <t xml:space="preserve">z/o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</si>
</sst>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5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center" vertical="top"/>
    </xf>
    <xf numFmtId="0" fontId="0" fillId="33" borderId="30" xfId="0" applyFont="1" applyFill="1" applyBorder="1" applyAlignment="1">
      <alignment horizontal="center" vertical="top"/>
    </xf>
    <xf numFmtId="0" fontId="0" fillId="33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35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40" xfId="0" applyFont="1" applyFill="1" applyBorder="1" applyAlignment="1">
      <alignment/>
    </xf>
    <xf numFmtId="0" fontId="1" fillId="33" borderId="4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 wrapText="1"/>
    </xf>
    <xf numFmtId="0" fontId="1" fillId="33" borderId="42" xfId="0" applyFont="1" applyFill="1" applyBorder="1" applyAlignment="1">
      <alignment horizontal="left"/>
    </xf>
    <xf numFmtId="0" fontId="0" fillId="33" borderId="26" xfId="0" applyFont="1" applyFill="1" applyBorder="1" applyAlignment="1">
      <alignment/>
    </xf>
    <xf numFmtId="0" fontId="1" fillId="33" borderId="26" xfId="0" applyFont="1" applyFill="1" applyBorder="1" applyAlignment="1">
      <alignment horizontal="right"/>
    </xf>
    <xf numFmtId="0" fontId="8" fillId="0" borderId="24" xfId="0" applyFont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5" xfId="0" applyFont="1" applyFill="1" applyBorder="1" applyAlignment="1">
      <alignment wrapText="1"/>
    </xf>
    <xf numFmtId="0" fontId="0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5" fillId="33" borderId="45" xfId="0" applyFont="1" applyFill="1" applyBorder="1" applyAlignment="1">
      <alignment/>
    </xf>
    <xf numFmtId="0" fontId="0" fillId="33" borderId="28" xfId="0" applyFont="1" applyFill="1" applyBorder="1" applyAlignment="1">
      <alignment wrapText="1"/>
    </xf>
    <xf numFmtId="0" fontId="5" fillId="33" borderId="25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0" fillId="33" borderId="25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4" xfId="0" applyFont="1" applyFill="1" applyBorder="1" applyAlignment="1">
      <alignment horizontal="center"/>
    </xf>
    <xf numFmtId="0" fontId="0" fillId="33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26" xfId="0" applyFont="1" applyFill="1" applyBorder="1" applyAlignment="1">
      <alignment horizontal="right"/>
    </xf>
    <xf numFmtId="0" fontId="0" fillId="33" borderId="5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5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right"/>
    </xf>
    <xf numFmtId="0" fontId="9" fillId="33" borderId="25" xfId="0" applyFont="1" applyFill="1" applyBorder="1" applyAlignment="1">
      <alignment/>
    </xf>
    <xf numFmtId="0" fontId="0" fillId="33" borderId="56" xfId="0" applyFont="1" applyFill="1" applyBorder="1" applyAlignment="1">
      <alignment vertical="top"/>
    </xf>
    <xf numFmtId="0" fontId="0" fillId="33" borderId="27" xfId="0" applyFont="1" applyFill="1" applyBorder="1" applyAlignment="1">
      <alignment horizontal="center"/>
    </xf>
    <xf numFmtId="0" fontId="0" fillId="33" borderId="24" xfId="0" applyFont="1" applyFill="1" applyBorder="1" applyAlignment="1">
      <alignment vertical="top"/>
    </xf>
    <xf numFmtId="0" fontId="0" fillId="33" borderId="45" xfId="0" applyFont="1" applyFill="1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61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6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40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6" xfId="0" applyFont="1" applyFill="1" applyBorder="1" applyAlignment="1">
      <alignment wrapText="1"/>
    </xf>
    <xf numFmtId="0" fontId="0" fillId="33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 wrapText="1"/>
    </xf>
    <xf numFmtId="0" fontId="0" fillId="33" borderId="48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66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69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70" xfId="0" applyFont="1" applyBorder="1" applyAlignment="1">
      <alignment horizontal="center" vertical="top"/>
    </xf>
    <xf numFmtId="0" fontId="0" fillId="0" borderId="7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0" fontId="0" fillId="33" borderId="63" xfId="0" applyFont="1" applyFill="1" applyBorder="1" applyAlignment="1">
      <alignment horizontal="center" vertical="top"/>
    </xf>
    <xf numFmtId="0" fontId="0" fillId="33" borderId="69" xfId="0" applyFont="1" applyFill="1" applyBorder="1" applyAlignment="1">
      <alignment horizontal="center" vertical="top"/>
    </xf>
    <xf numFmtId="0" fontId="0" fillId="33" borderId="68" xfId="0" applyFont="1" applyFill="1" applyBorder="1" applyAlignment="1">
      <alignment horizontal="center" vertical="top"/>
    </xf>
    <xf numFmtId="0" fontId="0" fillId="33" borderId="66" xfId="0" applyFont="1" applyFill="1" applyBorder="1" applyAlignment="1">
      <alignment horizontal="center" vertical="top"/>
    </xf>
    <xf numFmtId="0" fontId="0" fillId="33" borderId="67" xfId="0" applyFon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0" fontId="0" fillId="33" borderId="57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71" xfId="0" applyFont="1" applyFill="1" applyBorder="1" applyAlignment="1">
      <alignment horizontal="center" vertical="top"/>
    </xf>
    <xf numFmtId="0" fontId="0" fillId="33" borderId="72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0" fillId="33" borderId="73" xfId="0" applyFont="1" applyFill="1" applyBorder="1" applyAlignment="1">
      <alignment horizontal="center" vertical="top"/>
    </xf>
    <xf numFmtId="0" fontId="0" fillId="0" borderId="74" xfId="0" applyFont="1" applyBorder="1" applyAlignment="1">
      <alignment horizontal="center" vertical="top"/>
    </xf>
    <xf numFmtId="0" fontId="0" fillId="0" borderId="72" xfId="0" applyFont="1" applyBorder="1" applyAlignment="1">
      <alignment horizontal="center" vertical="top"/>
    </xf>
    <xf numFmtId="0" fontId="0" fillId="0" borderId="75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  <xf numFmtId="0" fontId="0" fillId="0" borderId="5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" fillId="0" borderId="7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0" fillId="0" borderId="77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73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0" fillId="33" borderId="7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0" fillId="0" borderId="73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1" fillId="33" borderId="77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0" fontId="1" fillId="33" borderId="73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center" vertical="top"/>
    </xf>
    <xf numFmtId="0" fontId="1" fillId="33" borderId="70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71" xfId="0" applyFont="1" applyFill="1" applyBorder="1" applyAlignment="1">
      <alignment horizontal="center" vertical="top"/>
    </xf>
    <xf numFmtId="0" fontId="1" fillId="33" borderId="57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51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0" fillId="33" borderId="70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60" xfId="0" applyFont="1" applyFill="1" applyBorder="1" applyAlignment="1">
      <alignment horizontal="center" vertical="top"/>
    </xf>
    <xf numFmtId="0" fontId="0" fillId="33" borderId="74" xfId="0" applyFont="1" applyFill="1" applyBorder="1" applyAlignment="1">
      <alignment horizontal="center" vertical="top"/>
    </xf>
    <xf numFmtId="0" fontId="0" fillId="33" borderId="58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0" fontId="0" fillId="33" borderId="75" xfId="0" applyFont="1" applyFill="1" applyBorder="1" applyAlignment="1">
      <alignment horizontal="center" vertical="top"/>
    </xf>
    <xf numFmtId="0" fontId="0" fillId="33" borderId="78" xfId="0" applyFont="1" applyFill="1" applyBorder="1" applyAlignment="1">
      <alignment horizontal="center" vertical="top"/>
    </xf>
    <xf numFmtId="0" fontId="0" fillId="33" borderId="46" xfId="0" applyFont="1" applyFill="1" applyBorder="1" applyAlignment="1">
      <alignment horizontal="center" vertical="top"/>
    </xf>
    <xf numFmtId="0" fontId="9" fillId="33" borderId="26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  <xf numFmtId="0" fontId="9" fillId="33" borderId="53" xfId="0" applyFont="1" applyFill="1" applyBorder="1" applyAlignment="1">
      <alignment horizontal="center" vertical="top"/>
    </xf>
    <xf numFmtId="0" fontId="9" fillId="33" borderId="28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0" fontId="1" fillId="33" borderId="25" xfId="0" applyFont="1" applyFill="1" applyBorder="1" applyAlignment="1">
      <alignment horizontal="center" vertical="top"/>
    </xf>
    <xf numFmtId="0" fontId="1" fillId="33" borderId="53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0" fillId="33" borderId="22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0" fontId="0" fillId="33" borderId="61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" fillId="33" borderId="42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44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63" xfId="0" applyFont="1" applyFill="1" applyBorder="1" applyAlignment="1">
      <alignment horizontal="center" vertical="top"/>
    </xf>
    <xf numFmtId="0" fontId="1" fillId="33" borderId="69" xfId="0" applyFont="1" applyFill="1" applyBorder="1" applyAlignment="1">
      <alignment horizontal="center" vertical="top"/>
    </xf>
    <xf numFmtId="0" fontId="1" fillId="33" borderId="68" xfId="0" applyFont="1" applyFill="1" applyBorder="1" applyAlignment="1">
      <alignment horizontal="center" vertical="top"/>
    </xf>
    <xf numFmtId="0" fontId="1" fillId="33" borderId="66" xfId="0" applyFont="1" applyFill="1" applyBorder="1" applyAlignment="1">
      <alignment horizontal="center" vertical="top"/>
    </xf>
    <xf numFmtId="0" fontId="1" fillId="33" borderId="67" xfId="0" applyFont="1" applyFill="1" applyBorder="1" applyAlignment="1">
      <alignment horizontal="center" vertical="top"/>
    </xf>
    <xf numFmtId="0" fontId="1" fillId="33" borderId="59" xfId="0" applyFont="1" applyFill="1" applyBorder="1" applyAlignment="1">
      <alignment horizontal="center" vertical="top"/>
    </xf>
    <xf numFmtId="0" fontId="1" fillId="33" borderId="7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9" fontId="0" fillId="33" borderId="47" xfId="0" applyNumberFormat="1" applyFont="1" applyFill="1" applyBorder="1" applyAlignment="1">
      <alignment horizontal="center" vertical="top"/>
    </xf>
    <xf numFmtId="0" fontId="0" fillId="33" borderId="48" xfId="0" applyFont="1" applyFill="1" applyBorder="1" applyAlignment="1">
      <alignment horizontal="center" vertical="top"/>
    </xf>
    <xf numFmtId="0" fontId="0" fillId="33" borderId="79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 horizontal="center" vertical="top"/>
    </xf>
    <xf numFmtId="0" fontId="0" fillId="33" borderId="50" xfId="0" applyFont="1" applyFill="1" applyBorder="1" applyAlignment="1">
      <alignment horizontal="center" vertical="top"/>
    </xf>
    <xf numFmtId="0" fontId="1" fillId="33" borderId="0" xfId="0" applyFont="1" applyFill="1" applyAlignment="1">
      <alignment wrapText="1"/>
    </xf>
    <xf numFmtId="0" fontId="0" fillId="33" borderId="8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65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64" xfId="0" applyFont="1" applyFill="1" applyBorder="1" applyAlignment="1">
      <alignment/>
    </xf>
    <xf numFmtId="0" fontId="6" fillId="33" borderId="65" xfId="0" applyFont="1" applyFill="1" applyBorder="1" applyAlignment="1">
      <alignment wrapText="1"/>
    </xf>
    <xf numFmtId="0" fontId="6" fillId="33" borderId="48" xfId="0" applyFont="1" applyFill="1" applyBorder="1" applyAlignment="1">
      <alignment wrapText="1"/>
    </xf>
    <xf numFmtId="0" fontId="0" fillId="33" borderId="80" xfId="0" applyFont="1" applyFill="1" applyBorder="1" applyAlignment="1">
      <alignment vertical="top" wrapText="1"/>
    </xf>
    <xf numFmtId="0" fontId="0" fillId="33" borderId="23" xfId="0" applyFont="1" applyFill="1" applyBorder="1" applyAlignment="1">
      <alignment/>
    </xf>
    <xf numFmtId="0" fontId="6" fillId="33" borderId="76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76" xfId="0" applyFont="1" applyFill="1" applyBorder="1" applyAlignment="1">
      <alignment vertical="top"/>
    </xf>
    <xf numFmtId="0" fontId="0" fillId="33" borderId="76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79" xfId="0" applyFont="1" applyFill="1" applyBorder="1" applyAlignment="1">
      <alignment horizontal="center"/>
    </xf>
    <xf numFmtId="9" fontId="0" fillId="33" borderId="3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0" fontId="0" fillId="33" borderId="54" xfId="0" applyFont="1" applyFill="1" applyBorder="1" applyAlignment="1">
      <alignment horizontal="center" vertical="top"/>
    </xf>
    <xf numFmtId="0" fontId="0" fillId="33" borderId="62" xfId="0" applyFont="1" applyFill="1" applyBorder="1" applyAlignment="1">
      <alignment horizontal="center" vertical="top"/>
    </xf>
    <xf numFmtId="0" fontId="8" fillId="33" borderId="78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0" fillId="33" borderId="49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0" fillId="0" borderId="82" xfId="0" applyFont="1" applyBorder="1" applyAlignment="1">
      <alignment/>
    </xf>
    <xf numFmtId="0" fontId="5" fillId="0" borderId="26" xfId="0" applyFont="1" applyBorder="1" applyAlignment="1">
      <alignment/>
    </xf>
    <xf numFmtId="0" fontId="1" fillId="33" borderId="27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16" fontId="0" fillId="33" borderId="24" xfId="0" applyNumberFormat="1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1" fillId="33" borderId="76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33" borderId="40" xfId="0" applyFont="1" applyFill="1" applyBorder="1" applyAlignment="1">
      <alignment horizontal="center" vertical="top"/>
    </xf>
    <xf numFmtId="0" fontId="0" fillId="33" borderId="55" xfId="0" applyFont="1" applyFill="1" applyBorder="1" applyAlignment="1">
      <alignment horizontal="center" vertical="top"/>
    </xf>
    <xf numFmtId="0" fontId="0" fillId="33" borderId="76" xfId="0" applyFont="1" applyFill="1" applyBorder="1" applyAlignment="1">
      <alignment horizontal="center" vertical="top"/>
    </xf>
    <xf numFmtId="0" fontId="0" fillId="0" borderId="82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80" xfId="0" applyFont="1" applyBorder="1" applyAlignment="1">
      <alignment/>
    </xf>
    <xf numFmtId="0" fontId="0" fillId="0" borderId="80" xfId="0" applyFont="1" applyFill="1" applyBorder="1" applyAlignment="1">
      <alignment/>
    </xf>
    <xf numFmtId="0" fontId="5" fillId="0" borderId="80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65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/>
    </xf>
    <xf numFmtId="0" fontId="0" fillId="33" borderId="48" xfId="0" applyFont="1" applyFill="1" applyBorder="1" applyAlignment="1">
      <alignment wrapText="1"/>
    </xf>
    <xf numFmtId="0" fontId="0" fillId="33" borderId="82" xfId="0" applyFont="1" applyFill="1" applyBorder="1" applyAlignment="1">
      <alignment/>
    </xf>
    <xf numFmtId="0" fontId="5" fillId="33" borderId="80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0" fontId="0" fillId="0" borderId="55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0" fontId="0" fillId="0" borderId="23" xfId="0" applyFont="1" applyBorder="1" applyAlignment="1">
      <alignment horizontal="right"/>
    </xf>
    <xf numFmtId="0" fontId="0" fillId="0" borderId="17" xfId="0" applyFont="1" applyBorder="1" applyAlignment="1">
      <alignment vertical="top"/>
    </xf>
    <xf numFmtId="0" fontId="0" fillId="0" borderId="34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83" xfId="0" applyFont="1" applyBorder="1" applyAlignment="1">
      <alignment horizontal="center"/>
    </xf>
    <xf numFmtId="0" fontId="0" fillId="0" borderId="58" xfId="0" applyFont="1" applyBorder="1" applyAlignment="1">
      <alignment horizontal="center" vertical="top"/>
    </xf>
    <xf numFmtId="0" fontId="0" fillId="0" borderId="78" xfId="0" applyFont="1" applyBorder="1" applyAlignment="1">
      <alignment horizontal="center" vertical="top"/>
    </xf>
    <xf numFmtId="0" fontId="0" fillId="0" borderId="8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85" xfId="0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1" fillId="33" borderId="61" xfId="0" applyFont="1" applyFill="1" applyBorder="1" applyAlignment="1">
      <alignment horizontal="center" vertical="top"/>
    </xf>
    <xf numFmtId="0" fontId="9" fillId="33" borderId="59" xfId="0" applyFont="1" applyFill="1" applyBorder="1" applyAlignment="1">
      <alignment horizontal="center" vertical="top"/>
    </xf>
    <xf numFmtId="0" fontId="9" fillId="33" borderId="67" xfId="0" applyFont="1" applyFill="1" applyBorder="1" applyAlignment="1">
      <alignment horizontal="center" vertical="top"/>
    </xf>
    <xf numFmtId="0" fontId="9" fillId="33" borderId="57" xfId="0" applyFont="1" applyFill="1" applyBorder="1" applyAlignment="1">
      <alignment horizontal="center" vertical="top"/>
    </xf>
    <xf numFmtId="0" fontId="1" fillId="33" borderId="56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8" fillId="33" borderId="25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61" xfId="0" applyFont="1" applyFill="1" applyBorder="1" applyAlignment="1">
      <alignment horizontal="center" vertical="top"/>
    </xf>
    <xf numFmtId="0" fontId="9" fillId="33" borderId="46" xfId="0" applyFont="1" applyFill="1" applyBorder="1" applyAlignment="1">
      <alignment horizontal="center" vertical="top"/>
    </xf>
    <xf numFmtId="0" fontId="1" fillId="33" borderId="78" xfId="0" applyFont="1" applyFill="1" applyBorder="1" applyAlignment="1">
      <alignment horizontal="center" vertical="top"/>
    </xf>
    <xf numFmtId="0" fontId="1" fillId="33" borderId="84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54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10" fontId="0" fillId="33" borderId="45" xfId="0" applyNumberFormat="1" applyFont="1" applyFill="1" applyBorder="1" applyAlignment="1">
      <alignment horizontal="center" vertical="top"/>
    </xf>
    <xf numFmtId="10" fontId="0" fillId="33" borderId="46" xfId="0" applyNumberFormat="1" applyFont="1" applyFill="1" applyBorder="1" applyAlignment="1">
      <alignment horizontal="center" vertical="top"/>
    </xf>
    <xf numFmtId="10" fontId="0" fillId="33" borderId="35" xfId="0" applyNumberFormat="1" applyFont="1" applyFill="1" applyBorder="1" applyAlignment="1">
      <alignment horizontal="center" vertical="top"/>
    </xf>
    <xf numFmtId="10" fontId="0" fillId="33" borderId="47" xfId="0" applyNumberFormat="1" applyFont="1" applyFill="1" applyBorder="1" applyAlignment="1">
      <alignment horizontal="center" vertical="top"/>
    </xf>
    <xf numFmtId="10" fontId="0" fillId="33" borderId="79" xfId="0" applyNumberFormat="1" applyFont="1" applyFill="1" applyBorder="1" applyAlignment="1">
      <alignment horizontal="center" vertical="top"/>
    </xf>
    <xf numFmtId="10" fontId="0" fillId="33" borderId="32" xfId="0" applyNumberFormat="1" applyFont="1" applyFill="1" applyBorder="1" applyAlignment="1">
      <alignment horizontal="center" vertical="top"/>
    </xf>
    <xf numFmtId="10" fontId="0" fillId="33" borderId="57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9" fillId="33" borderId="73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top"/>
    </xf>
    <xf numFmtId="0" fontId="0" fillId="33" borderId="48" xfId="0" applyFont="1" applyFill="1" applyBorder="1" applyAlignment="1">
      <alignment horizontal="left"/>
    </xf>
    <xf numFmtId="0" fontId="0" fillId="33" borderId="75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2" fillId="0" borderId="72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37"/>
  <sheetViews>
    <sheetView showGridLines="0" tabSelected="1" zoomScale="90" zoomScaleNormal="90" zoomScalePageLayoutView="0" workbookViewId="0" topLeftCell="N158">
      <selection activeCell="Z54" sqref="Z54"/>
    </sheetView>
  </sheetViews>
  <sheetFormatPr defaultColWidth="0" defaultRowHeight="12.75" zeroHeight="1"/>
  <cols>
    <col min="1" max="13" width="0" style="144" hidden="1" customWidth="1"/>
    <col min="14" max="14" width="3.140625" style="144" customWidth="1"/>
    <col min="15" max="15" width="33.57421875" style="144" customWidth="1"/>
    <col min="16" max="16" width="6.8515625" style="144" customWidth="1"/>
    <col min="17" max="17" width="7.57421875" style="144" customWidth="1"/>
    <col min="18" max="18" width="12.7109375" style="144" customWidth="1"/>
    <col min="19" max="19" width="9.8515625" style="144" customWidth="1"/>
    <col min="20" max="20" width="8.421875" style="144" customWidth="1"/>
    <col min="21" max="21" width="8.57421875" style="144" customWidth="1"/>
    <col min="22" max="22" width="10.57421875" style="144" customWidth="1"/>
    <col min="23" max="23" width="8.140625" style="144" customWidth="1"/>
    <col min="24" max="24" width="8.7109375" style="144" customWidth="1"/>
    <col min="25" max="25" width="13.28125" style="144" customWidth="1"/>
    <col min="26" max="26" width="7.00390625" style="144" customWidth="1"/>
    <col min="27" max="27" width="9.140625" style="144" customWidth="1"/>
    <col min="28" max="16384" width="0" style="144" hidden="1" customWidth="1"/>
  </cols>
  <sheetData>
    <row r="1" ht="12.75"/>
    <row r="2" spans="14:26" ht="15.75">
      <c r="N2" s="515" t="s">
        <v>83</v>
      </c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</row>
    <row r="3" spans="14:26" ht="15.75">
      <c r="N3" s="515" t="s">
        <v>139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</row>
    <row r="4" spans="14:26" ht="15.75">
      <c r="N4" s="27"/>
      <c r="O4" s="132"/>
      <c r="P4" s="132"/>
      <c r="Q4" s="132"/>
      <c r="R4" s="132"/>
      <c r="S4" s="27"/>
      <c r="T4" s="27"/>
      <c r="U4" s="27"/>
      <c r="V4" s="27"/>
      <c r="W4" s="27"/>
      <c r="X4" s="27"/>
      <c r="Y4" s="27"/>
      <c r="Z4" s="27"/>
    </row>
    <row r="5" spans="14:26" ht="15">
      <c r="N5" s="145"/>
      <c r="O5" s="133" t="s">
        <v>125</v>
      </c>
      <c r="P5" s="133"/>
      <c r="Q5" s="134"/>
      <c r="R5" s="134"/>
      <c r="S5" s="145"/>
      <c r="T5" s="145"/>
      <c r="U5" s="145"/>
      <c r="V5" s="145"/>
      <c r="W5" s="145"/>
      <c r="X5" s="145"/>
      <c r="Y5" s="145"/>
      <c r="Z5" s="145"/>
    </row>
    <row r="6" spans="15:18" ht="15">
      <c r="O6" s="135" t="s">
        <v>126</v>
      </c>
      <c r="P6" s="135"/>
      <c r="Q6" s="135"/>
      <c r="R6" s="135"/>
    </row>
    <row r="7" spans="15:18" ht="15">
      <c r="O7" s="135" t="s">
        <v>127</v>
      </c>
      <c r="P7" s="135"/>
      <c r="Q7" s="135"/>
      <c r="R7" s="135"/>
    </row>
    <row r="8" spans="15:18" ht="15">
      <c r="O8" s="135" t="s">
        <v>128</v>
      </c>
      <c r="P8" s="135"/>
      <c r="Q8" s="135"/>
      <c r="R8" s="135"/>
    </row>
    <row r="9" spans="15:18" ht="15">
      <c r="O9" s="135" t="s">
        <v>129</v>
      </c>
      <c r="P9" s="135"/>
      <c r="Q9" s="135"/>
      <c r="R9" s="135"/>
    </row>
    <row r="10" ht="12.75"/>
    <row r="11" spans="15:20" ht="15.75" thickBot="1">
      <c r="O11" s="131" t="s">
        <v>102</v>
      </c>
      <c r="T11" s="7"/>
    </row>
    <row r="12" spans="14:26" ht="13.5" thickBot="1">
      <c r="N12" s="11" t="s">
        <v>0</v>
      </c>
      <c r="O12" s="12"/>
      <c r="P12" s="14"/>
      <c r="Q12" s="516" t="s">
        <v>51</v>
      </c>
      <c r="R12" s="517"/>
      <c r="S12" s="518"/>
      <c r="T12" s="26" t="s">
        <v>39</v>
      </c>
      <c r="U12" s="2" t="s">
        <v>1</v>
      </c>
      <c r="V12" s="16" t="s">
        <v>44</v>
      </c>
      <c r="W12" s="497" t="s">
        <v>54</v>
      </c>
      <c r="X12" s="498"/>
      <c r="Y12" s="498"/>
      <c r="Z12" s="499"/>
    </row>
    <row r="13" spans="14:26" ht="12.75">
      <c r="N13" s="15"/>
      <c r="O13" s="13" t="s">
        <v>15</v>
      </c>
      <c r="P13" s="146" t="s">
        <v>42</v>
      </c>
      <c r="Q13" s="147" t="s">
        <v>2</v>
      </c>
      <c r="R13" s="148" t="s">
        <v>48</v>
      </c>
      <c r="S13" s="20" t="s">
        <v>27</v>
      </c>
      <c r="T13" s="23" t="s">
        <v>52</v>
      </c>
      <c r="U13" s="4" t="s">
        <v>50</v>
      </c>
      <c r="V13" s="17" t="s">
        <v>45</v>
      </c>
      <c r="W13" s="455" t="s">
        <v>2</v>
      </c>
      <c r="X13" s="521" t="s">
        <v>55</v>
      </c>
      <c r="Y13" s="522"/>
      <c r="Z13" s="172" t="s">
        <v>53</v>
      </c>
    </row>
    <row r="14" spans="14:26" ht="12.75">
      <c r="N14" s="3"/>
      <c r="O14" s="13" t="s">
        <v>15</v>
      </c>
      <c r="P14" s="19"/>
      <c r="Q14" s="15"/>
      <c r="R14" s="148" t="s">
        <v>16</v>
      </c>
      <c r="S14" s="8" t="s">
        <v>32</v>
      </c>
      <c r="T14" s="24" t="s">
        <v>74</v>
      </c>
      <c r="U14" s="4"/>
      <c r="V14" s="149" t="s">
        <v>46</v>
      </c>
      <c r="W14" s="150"/>
      <c r="X14" s="21" t="s">
        <v>17</v>
      </c>
      <c r="Y14" s="151" t="s">
        <v>73</v>
      </c>
      <c r="Z14" s="18"/>
    </row>
    <row r="15" spans="14:26" ht="12.75">
      <c r="N15" s="15"/>
      <c r="O15" s="13"/>
      <c r="P15" s="152"/>
      <c r="Q15" s="15"/>
      <c r="R15" s="148" t="s">
        <v>43</v>
      </c>
      <c r="S15" s="8" t="s">
        <v>28</v>
      </c>
      <c r="T15" s="24" t="s">
        <v>75</v>
      </c>
      <c r="U15" s="152"/>
      <c r="V15" s="17" t="s">
        <v>47</v>
      </c>
      <c r="W15" s="22"/>
      <c r="X15" s="153"/>
      <c r="Y15" s="25"/>
      <c r="Z15" s="9"/>
    </row>
    <row r="16" spans="14:26" ht="12.75">
      <c r="N16" s="15"/>
      <c r="O16" s="154"/>
      <c r="P16" s="155"/>
      <c r="Q16" s="15"/>
      <c r="R16" s="148" t="s">
        <v>49</v>
      </c>
      <c r="S16" s="8"/>
      <c r="T16" s="24" t="s">
        <v>31</v>
      </c>
      <c r="U16" s="4"/>
      <c r="V16" s="15" t="s">
        <v>141</v>
      </c>
      <c r="W16" s="156"/>
      <c r="X16" s="153"/>
      <c r="Y16" s="157"/>
      <c r="Z16" s="158"/>
    </row>
    <row r="17" spans="14:26" ht="12.75">
      <c r="N17" s="15"/>
      <c r="O17" s="154"/>
      <c r="P17" s="155"/>
      <c r="Q17" s="15"/>
      <c r="R17" s="148"/>
      <c r="S17" s="8"/>
      <c r="T17" s="24"/>
      <c r="U17" s="4"/>
      <c r="V17" s="15"/>
      <c r="W17" s="156"/>
      <c r="X17" s="153"/>
      <c r="Y17" s="157"/>
      <c r="Z17" s="158"/>
    </row>
    <row r="18" spans="14:26" ht="13.5" thickBot="1">
      <c r="N18" s="159"/>
      <c r="O18" s="160"/>
      <c r="P18" s="7"/>
      <c r="Q18" s="159"/>
      <c r="R18" s="161"/>
      <c r="S18" s="162"/>
      <c r="T18" s="161"/>
      <c r="U18" s="7"/>
      <c r="V18" s="159"/>
      <c r="W18" s="163"/>
      <c r="X18" s="164"/>
      <c r="Y18" s="165"/>
      <c r="Z18" s="166"/>
    </row>
    <row r="19" spans="14:26" ht="13.5" thickBot="1">
      <c r="N19" s="159"/>
      <c r="O19" s="6" t="s">
        <v>41</v>
      </c>
      <c r="P19" s="7"/>
      <c r="Q19" s="7"/>
      <c r="R19" s="7"/>
      <c r="S19" s="7"/>
      <c r="T19" s="7"/>
      <c r="U19" s="7"/>
      <c r="V19" s="7"/>
      <c r="W19" s="159"/>
      <c r="X19" s="7"/>
      <c r="Y19" s="7"/>
      <c r="Z19" s="167"/>
    </row>
    <row r="20" spans="14:26" ht="13.5" thickBot="1">
      <c r="N20" s="5" t="s">
        <v>7</v>
      </c>
      <c r="O20" s="1" t="s">
        <v>120</v>
      </c>
      <c r="P20" s="1"/>
      <c r="Q20" s="168"/>
      <c r="R20" s="168"/>
      <c r="S20" s="168"/>
      <c r="T20" s="168"/>
      <c r="U20" s="168"/>
      <c r="V20" s="168"/>
      <c r="W20" s="11"/>
      <c r="X20" s="168"/>
      <c r="Y20" s="168"/>
      <c r="Z20" s="14"/>
    </row>
    <row r="21" spans="14:26" ht="25.5">
      <c r="N21" s="448">
        <v>1</v>
      </c>
      <c r="O21" s="434" t="s">
        <v>134</v>
      </c>
      <c r="P21" s="406" t="s">
        <v>7</v>
      </c>
      <c r="Q21" s="422">
        <v>2</v>
      </c>
      <c r="R21" s="277">
        <v>2</v>
      </c>
      <c r="S21" s="224" t="s">
        <v>113</v>
      </c>
      <c r="T21" s="224">
        <v>2</v>
      </c>
      <c r="U21" s="224" t="s">
        <v>84</v>
      </c>
      <c r="V21" s="278" t="s">
        <v>89</v>
      </c>
      <c r="W21" s="456">
        <v>30</v>
      </c>
      <c r="X21" s="224"/>
      <c r="Y21" s="224">
        <v>30</v>
      </c>
      <c r="Z21" s="225">
        <v>0</v>
      </c>
    </row>
    <row r="22" spans="14:26" ht="10.5" customHeight="1" hidden="1">
      <c r="N22" s="449"/>
      <c r="O22" s="435"/>
      <c r="P22" s="407"/>
      <c r="Q22" s="423"/>
      <c r="R22" s="243"/>
      <c r="S22" s="226"/>
      <c r="T22" s="226"/>
      <c r="U22" s="226"/>
      <c r="V22" s="244"/>
      <c r="W22" s="284"/>
      <c r="X22" s="226"/>
      <c r="Y22" s="226"/>
      <c r="Z22" s="229"/>
    </row>
    <row r="23" spans="14:26" ht="13.5" thickBot="1">
      <c r="N23" s="169">
        <v>2</v>
      </c>
      <c r="O23" s="436" t="s">
        <v>4</v>
      </c>
      <c r="P23" s="408" t="s">
        <v>7</v>
      </c>
      <c r="Q23" s="424">
        <v>2</v>
      </c>
      <c r="R23" s="279">
        <v>2</v>
      </c>
      <c r="S23" s="228" t="s">
        <v>113</v>
      </c>
      <c r="T23" s="228">
        <v>2</v>
      </c>
      <c r="U23" s="228" t="s">
        <v>84</v>
      </c>
      <c r="V23" s="280" t="s">
        <v>89</v>
      </c>
      <c r="W23" s="457">
        <v>30</v>
      </c>
      <c r="X23" s="228"/>
      <c r="Y23" s="228">
        <v>30</v>
      </c>
      <c r="Z23" s="229">
        <v>0</v>
      </c>
    </row>
    <row r="24" spans="14:26" ht="13.5" thickBot="1">
      <c r="N24" s="154"/>
      <c r="O24" s="99" t="s">
        <v>19</v>
      </c>
      <c r="P24" s="409"/>
      <c r="Q24" s="425"/>
      <c r="R24" s="230"/>
      <c r="S24" s="230"/>
      <c r="T24" s="230"/>
      <c r="U24" s="230"/>
      <c r="V24" s="230"/>
      <c r="W24" s="457"/>
      <c r="X24" s="230"/>
      <c r="Y24" s="230"/>
      <c r="Z24" s="458"/>
    </row>
    <row r="25" spans="14:27" ht="13.5" thickBot="1">
      <c r="N25" s="100">
        <v>4</v>
      </c>
      <c r="O25" s="402" t="s">
        <v>87</v>
      </c>
      <c r="P25" s="29" t="s">
        <v>7</v>
      </c>
      <c r="Q25" s="233">
        <v>2</v>
      </c>
      <c r="R25" s="245">
        <v>1</v>
      </c>
      <c r="S25" s="231">
        <v>1</v>
      </c>
      <c r="T25" s="231"/>
      <c r="U25" s="231" t="s">
        <v>84</v>
      </c>
      <c r="V25" s="246" t="s">
        <v>89</v>
      </c>
      <c r="W25" s="239">
        <v>30</v>
      </c>
      <c r="X25" s="231">
        <v>30</v>
      </c>
      <c r="Y25" s="228"/>
      <c r="Z25" s="229"/>
      <c r="AA25" s="489"/>
    </row>
    <row r="26" spans="14:27" ht="13.5" thickBot="1">
      <c r="N26" s="100"/>
      <c r="O26" s="437" t="s">
        <v>108</v>
      </c>
      <c r="P26" s="29"/>
      <c r="Q26" s="270">
        <f>SUM(Q21,Q23,Q25)</f>
        <v>6</v>
      </c>
      <c r="R26" s="272">
        <f>SUM(R21:R25)</f>
        <v>5</v>
      </c>
      <c r="S26" s="270">
        <f>SUM(S21:S25)</f>
        <v>1</v>
      </c>
      <c r="T26" s="270"/>
      <c r="U26" s="233" t="s">
        <v>66</v>
      </c>
      <c r="V26" s="291" t="s">
        <v>66</v>
      </c>
      <c r="W26" s="270">
        <f>SUM(W21:W25)</f>
        <v>90</v>
      </c>
      <c r="X26" s="270">
        <f>SUM(X21:X25)</f>
        <v>30</v>
      </c>
      <c r="Y26" s="281">
        <f>SUM(Y21:Y25)</f>
        <v>60</v>
      </c>
      <c r="Z26" s="281">
        <v>4</v>
      </c>
      <c r="AA26" s="152"/>
    </row>
    <row r="27" spans="14:27" ht="12.75">
      <c r="N27" s="154"/>
      <c r="O27" s="168" t="s">
        <v>106</v>
      </c>
      <c r="P27" s="154"/>
      <c r="Q27" s="490">
        <v>4</v>
      </c>
      <c r="R27" s="491">
        <v>4</v>
      </c>
      <c r="S27" s="224"/>
      <c r="T27" s="492">
        <v>4</v>
      </c>
      <c r="U27" s="236" t="s">
        <v>66</v>
      </c>
      <c r="V27" s="452" t="s">
        <v>66</v>
      </c>
      <c r="W27" s="237"/>
      <c r="X27" s="235"/>
      <c r="Y27" s="235">
        <v>60</v>
      </c>
      <c r="Z27" s="238"/>
      <c r="AA27" s="152"/>
    </row>
    <row r="28" spans="14:27" ht="13.5" thickBot="1">
      <c r="N28" s="169"/>
      <c r="O28" s="438" t="s">
        <v>142</v>
      </c>
      <c r="P28" s="169"/>
      <c r="Q28" s="424"/>
      <c r="R28" s="245"/>
      <c r="S28" s="231"/>
      <c r="T28" s="231"/>
      <c r="U28" s="231" t="s">
        <v>66</v>
      </c>
      <c r="V28" s="246" t="s">
        <v>66</v>
      </c>
      <c r="W28" s="239"/>
      <c r="X28" s="231"/>
      <c r="Y28" s="231"/>
      <c r="Z28" s="232"/>
      <c r="AA28" s="152"/>
    </row>
    <row r="29" spans="14:26" ht="13.5" thickBot="1">
      <c r="N29" s="410" t="s">
        <v>8</v>
      </c>
      <c r="O29" s="1" t="s">
        <v>6</v>
      </c>
      <c r="P29" s="410"/>
      <c r="Q29" s="426"/>
      <c r="R29" s="282"/>
      <c r="S29" s="247"/>
      <c r="T29" s="247"/>
      <c r="U29" s="247"/>
      <c r="V29" s="247"/>
      <c r="W29" s="459"/>
      <c r="X29" s="247"/>
      <c r="Y29" s="283"/>
      <c r="Z29" s="460"/>
    </row>
    <row r="30" spans="14:26" ht="13.5" thickBot="1">
      <c r="N30" s="100">
        <v>5</v>
      </c>
      <c r="O30" s="127" t="s">
        <v>144</v>
      </c>
      <c r="P30" s="29" t="s">
        <v>7</v>
      </c>
      <c r="Q30" s="233">
        <v>1</v>
      </c>
      <c r="R30" s="293">
        <v>0.75</v>
      </c>
      <c r="S30" s="233">
        <v>0.25</v>
      </c>
      <c r="T30" s="233"/>
      <c r="U30" s="233" t="s">
        <v>84</v>
      </c>
      <c r="V30" s="291" t="s">
        <v>89</v>
      </c>
      <c r="W30" s="233">
        <v>15</v>
      </c>
      <c r="X30" s="233">
        <v>15</v>
      </c>
      <c r="Y30" s="233">
        <v>0</v>
      </c>
      <c r="Z30" s="233">
        <v>4</v>
      </c>
    </row>
    <row r="31" spans="14:26" ht="13.5" thickBot="1">
      <c r="N31" s="100">
        <v>6</v>
      </c>
      <c r="O31" s="127" t="s">
        <v>145</v>
      </c>
      <c r="P31" s="409" t="s">
        <v>7</v>
      </c>
      <c r="Q31" s="233">
        <v>1</v>
      </c>
      <c r="R31" s="293">
        <v>0.75</v>
      </c>
      <c r="S31" s="233">
        <v>0.25</v>
      </c>
      <c r="T31" s="233"/>
      <c r="U31" s="233" t="s">
        <v>84</v>
      </c>
      <c r="V31" s="291" t="s">
        <v>89</v>
      </c>
      <c r="W31" s="233">
        <v>15</v>
      </c>
      <c r="X31" s="233">
        <v>15</v>
      </c>
      <c r="Y31" s="233">
        <v>0</v>
      </c>
      <c r="Z31" s="233">
        <v>4</v>
      </c>
    </row>
    <row r="32" spans="14:26" ht="13.5" thickBot="1">
      <c r="N32" s="100">
        <v>7</v>
      </c>
      <c r="O32" s="127" t="s">
        <v>146</v>
      </c>
      <c r="P32" s="29" t="s">
        <v>7</v>
      </c>
      <c r="Q32" s="233">
        <v>1</v>
      </c>
      <c r="R32" s="293">
        <v>0.75</v>
      </c>
      <c r="S32" s="233">
        <v>0.25</v>
      </c>
      <c r="T32" s="233"/>
      <c r="U32" s="233" t="s">
        <v>84</v>
      </c>
      <c r="V32" s="291" t="s">
        <v>89</v>
      </c>
      <c r="W32" s="233">
        <v>15</v>
      </c>
      <c r="X32" s="233">
        <v>15</v>
      </c>
      <c r="Y32" s="233">
        <v>0</v>
      </c>
      <c r="Z32" s="233">
        <v>4</v>
      </c>
    </row>
    <row r="33" spans="14:26" ht="13.5" thickBot="1">
      <c r="N33" s="100">
        <v>8</v>
      </c>
      <c r="O33" s="127" t="s">
        <v>147</v>
      </c>
      <c r="P33" s="29" t="s">
        <v>7</v>
      </c>
      <c r="Q33" s="233">
        <v>1</v>
      </c>
      <c r="R33" s="293">
        <v>0.75</v>
      </c>
      <c r="S33" s="233">
        <v>0.25</v>
      </c>
      <c r="T33" s="233"/>
      <c r="U33" s="233" t="s">
        <v>84</v>
      </c>
      <c r="V33" s="291" t="s">
        <v>89</v>
      </c>
      <c r="W33" s="233">
        <v>15</v>
      </c>
      <c r="X33" s="233">
        <v>15</v>
      </c>
      <c r="Y33" s="233">
        <v>0</v>
      </c>
      <c r="Z33" s="233">
        <v>4</v>
      </c>
    </row>
    <row r="34" spans="14:26" ht="13.5" thickBot="1">
      <c r="N34" s="100">
        <v>9</v>
      </c>
      <c r="O34" s="439" t="s">
        <v>148</v>
      </c>
      <c r="P34" s="29" t="s">
        <v>7</v>
      </c>
      <c r="Q34" s="233">
        <v>1</v>
      </c>
      <c r="R34" s="293">
        <v>0.75</v>
      </c>
      <c r="S34" s="233">
        <v>0.25</v>
      </c>
      <c r="T34" s="233"/>
      <c r="U34" s="233" t="s">
        <v>84</v>
      </c>
      <c r="V34" s="291" t="s">
        <v>89</v>
      </c>
      <c r="W34" s="233">
        <v>15</v>
      </c>
      <c r="X34" s="233">
        <v>15</v>
      </c>
      <c r="Y34" s="233">
        <v>0</v>
      </c>
      <c r="Z34" s="233">
        <v>4</v>
      </c>
    </row>
    <row r="35" spans="14:26" ht="13.5" thickBot="1">
      <c r="N35" s="450">
        <v>10</v>
      </c>
      <c r="O35" s="440" t="s">
        <v>149</v>
      </c>
      <c r="P35" s="411" t="s">
        <v>7</v>
      </c>
      <c r="Q35" s="423">
        <v>1</v>
      </c>
      <c r="R35" s="293">
        <v>0.75</v>
      </c>
      <c r="S35" s="233">
        <v>0.25</v>
      </c>
      <c r="T35" s="226"/>
      <c r="U35" s="226" t="s">
        <v>84</v>
      </c>
      <c r="V35" s="244" t="s">
        <v>89</v>
      </c>
      <c r="W35" s="284">
        <v>15</v>
      </c>
      <c r="X35" s="226">
        <v>15</v>
      </c>
      <c r="Y35" s="226">
        <v>0</v>
      </c>
      <c r="Z35" s="227">
        <v>4</v>
      </c>
    </row>
    <row r="36" spans="14:26" ht="34.5" customHeight="1" thickBot="1">
      <c r="N36" s="451">
        <v>11</v>
      </c>
      <c r="O36" s="441" t="s">
        <v>86</v>
      </c>
      <c r="P36" s="412" t="s">
        <v>8</v>
      </c>
      <c r="Q36" s="425">
        <v>3.5</v>
      </c>
      <c r="R36" s="234">
        <v>2.5</v>
      </c>
      <c r="S36" s="235">
        <v>1</v>
      </c>
      <c r="T36" s="235"/>
      <c r="U36" s="235" t="s">
        <v>88</v>
      </c>
      <c r="V36" s="285" t="s">
        <v>89</v>
      </c>
      <c r="W36" s="237">
        <v>30</v>
      </c>
      <c r="X36" s="235">
        <v>15</v>
      </c>
      <c r="Y36" s="228">
        <v>15</v>
      </c>
      <c r="Z36" s="458">
        <v>32</v>
      </c>
    </row>
    <row r="37" spans="14:26" ht="13.5" thickBot="1">
      <c r="N37" s="100"/>
      <c r="O37" s="127" t="s">
        <v>78</v>
      </c>
      <c r="P37" s="29"/>
      <c r="Q37" s="270">
        <f>SUM(Q30:Q36)</f>
        <v>9.5</v>
      </c>
      <c r="R37" s="286">
        <f>SUM(R30:R36)</f>
        <v>7</v>
      </c>
      <c r="S37" s="287">
        <f>SUM(S30:S36)</f>
        <v>2.5</v>
      </c>
      <c r="T37" s="240">
        <f>SUM(T30:T36)</f>
        <v>0</v>
      </c>
      <c r="U37" s="240" t="s">
        <v>66</v>
      </c>
      <c r="V37" s="292" t="s">
        <v>66</v>
      </c>
      <c r="W37" s="288">
        <f>SUM(W30:W36)</f>
        <v>120</v>
      </c>
      <c r="X37" s="287">
        <f>SUM(X30:X36)</f>
        <v>105</v>
      </c>
      <c r="Y37" s="287">
        <f>SUM(Y30:Y36)</f>
        <v>15</v>
      </c>
      <c r="Z37" s="289">
        <f>SUM(Z30:Z36)</f>
        <v>56</v>
      </c>
    </row>
    <row r="38" spans="14:26" ht="12.75">
      <c r="N38" s="154"/>
      <c r="O38" s="168" t="s">
        <v>106</v>
      </c>
      <c r="P38" s="154"/>
      <c r="Q38" s="425"/>
      <c r="R38" s="234"/>
      <c r="S38" s="224"/>
      <c r="T38" s="235"/>
      <c r="U38" s="236" t="s">
        <v>66</v>
      </c>
      <c r="V38" s="452" t="s">
        <v>66</v>
      </c>
      <c r="W38" s="237"/>
      <c r="X38" s="235"/>
      <c r="Y38" s="235"/>
      <c r="Z38" s="238"/>
    </row>
    <row r="39" spans="14:26" ht="13.5" thickBot="1">
      <c r="N39" s="169"/>
      <c r="O39" s="438" t="s">
        <v>142</v>
      </c>
      <c r="P39" s="169"/>
      <c r="Q39" s="424"/>
      <c r="R39" s="245"/>
      <c r="S39" s="231"/>
      <c r="T39" s="231"/>
      <c r="U39" s="231" t="s">
        <v>66</v>
      </c>
      <c r="V39" s="246" t="s">
        <v>66</v>
      </c>
      <c r="W39" s="239"/>
      <c r="X39" s="231"/>
      <c r="Y39" s="231"/>
      <c r="Z39" s="232"/>
    </row>
    <row r="40" spans="14:26" ht="12.75">
      <c r="N40" s="154"/>
      <c r="O40" s="10"/>
      <c r="P40" s="154"/>
      <c r="Q40" s="425"/>
      <c r="R40" s="242"/>
      <c r="S40" s="242"/>
      <c r="T40" s="242"/>
      <c r="U40" s="242"/>
      <c r="V40" s="242"/>
      <c r="W40" s="237"/>
      <c r="X40" s="242"/>
      <c r="Y40" s="242"/>
      <c r="Z40" s="461"/>
    </row>
    <row r="41" spans="14:26" ht="13.5" thickBot="1">
      <c r="N41" s="413" t="s">
        <v>10</v>
      </c>
      <c r="O41" s="99" t="s">
        <v>9</v>
      </c>
      <c r="P41" s="413"/>
      <c r="Q41" s="425"/>
      <c r="R41" s="242"/>
      <c r="S41" s="242"/>
      <c r="T41" s="242"/>
      <c r="U41" s="242"/>
      <c r="V41" s="242"/>
      <c r="W41" s="237"/>
      <c r="X41" s="242"/>
      <c r="Y41" s="242"/>
      <c r="Z41" s="461"/>
    </row>
    <row r="42" spans="14:26" ht="13.5" thickBot="1">
      <c r="N42" s="100">
        <v>12</v>
      </c>
      <c r="O42" s="127" t="s">
        <v>150</v>
      </c>
      <c r="P42" s="29" t="s">
        <v>7</v>
      </c>
      <c r="Q42" s="233">
        <v>1</v>
      </c>
      <c r="R42" s="290">
        <v>0.75</v>
      </c>
      <c r="S42" s="240">
        <v>0.25</v>
      </c>
      <c r="T42" s="240"/>
      <c r="U42" s="240" t="s">
        <v>84</v>
      </c>
      <c r="V42" s="292" t="s">
        <v>89</v>
      </c>
      <c r="W42" s="291">
        <v>15</v>
      </c>
      <c r="X42" s="240">
        <v>15</v>
      </c>
      <c r="Y42" s="292" t="s">
        <v>113</v>
      </c>
      <c r="Z42" s="241">
        <v>0</v>
      </c>
    </row>
    <row r="43" spans="14:26" ht="13.5" thickBot="1">
      <c r="N43" s="100"/>
      <c r="O43" s="127" t="s">
        <v>78</v>
      </c>
      <c r="P43" s="100"/>
      <c r="Q43" s="270">
        <f>SUM(Q42)</f>
        <v>1</v>
      </c>
      <c r="R43" s="286">
        <v>0.75</v>
      </c>
      <c r="S43" s="287">
        <v>0.25</v>
      </c>
      <c r="T43" s="240">
        <f>SUM(T42)</f>
        <v>0</v>
      </c>
      <c r="U43" s="240" t="s">
        <v>66</v>
      </c>
      <c r="V43" s="292" t="s">
        <v>66</v>
      </c>
      <c r="W43" s="288">
        <f>SUM(W42)</f>
        <v>15</v>
      </c>
      <c r="X43" s="287">
        <f>SUM(X42)</f>
        <v>15</v>
      </c>
      <c r="Y43" s="287">
        <f>SUM(Y42)</f>
        <v>0</v>
      </c>
      <c r="Z43" s="289">
        <v>0</v>
      </c>
    </row>
    <row r="44" spans="14:26" ht="12.75">
      <c r="N44" s="28"/>
      <c r="O44" s="402" t="s">
        <v>106</v>
      </c>
      <c r="P44" s="28"/>
      <c r="Q44" s="423"/>
      <c r="R44" s="243"/>
      <c r="S44" s="226"/>
      <c r="T44" s="226"/>
      <c r="U44" s="224" t="s">
        <v>66</v>
      </c>
      <c r="V44" s="278" t="s">
        <v>66</v>
      </c>
      <c r="W44" s="284"/>
      <c r="X44" s="226"/>
      <c r="Y44" s="226"/>
      <c r="Z44" s="227"/>
    </row>
    <row r="45" spans="14:26" ht="13.5" thickBot="1">
      <c r="N45" s="169"/>
      <c r="O45" s="438" t="s">
        <v>143</v>
      </c>
      <c r="P45" s="169"/>
      <c r="Q45" s="424"/>
      <c r="R45" s="245"/>
      <c r="S45" s="231"/>
      <c r="T45" s="231"/>
      <c r="U45" s="231" t="s">
        <v>66</v>
      </c>
      <c r="V45" s="246" t="s">
        <v>66</v>
      </c>
      <c r="W45" s="239"/>
      <c r="X45" s="231"/>
      <c r="Y45" s="231"/>
      <c r="Z45" s="232"/>
    </row>
    <row r="46" spans="14:26" ht="13.5" thickBot="1">
      <c r="N46" s="154"/>
      <c r="O46" s="126"/>
      <c r="P46" s="171"/>
      <c r="Q46" s="427"/>
      <c r="R46" s="247"/>
      <c r="S46" s="247"/>
      <c r="T46" s="247"/>
      <c r="U46" s="247"/>
      <c r="V46" s="247"/>
      <c r="W46" s="459"/>
      <c r="X46" s="247"/>
      <c r="Y46" s="247"/>
      <c r="Z46" s="248"/>
    </row>
    <row r="47" spans="14:26" ht="13.5" thickBot="1">
      <c r="N47" s="414" t="s">
        <v>11</v>
      </c>
      <c r="O47" s="217" t="s">
        <v>12</v>
      </c>
      <c r="P47" s="414"/>
      <c r="Q47" s="233"/>
      <c r="R47" s="255"/>
      <c r="S47" s="255"/>
      <c r="T47" s="255"/>
      <c r="U47" s="255"/>
      <c r="V47" s="255"/>
      <c r="W47" s="291"/>
      <c r="X47" s="255"/>
      <c r="Y47" s="255"/>
      <c r="Z47" s="293"/>
    </row>
    <row r="48" spans="14:26" ht="13.5" thickBot="1">
      <c r="N48" s="100">
        <v>13</v>
      </c>
      <c r="O48" s="127" t="s">
        <v>153</v>
      </c>
      <c r="P48" s="29" t="s">
        <v>8</v>
      </c>
      <c r="Q48" s="233">
        <v>3</v>
      </c>
      <c r="R48" s="293">
        <v>2</v>
      </c>
      <c r="S48" s="233">
        <v>1</v>
      </c>
      <c r="T48" s="233"/>
      <c r="U48" s="233" t="s">
        <v>88</v>
      </c>
      <c r="V48" s="291" t="s">
        <v>89</v>
      </c>
      <c r="W48" s="233">
        <v>30</v>
      </c>
      <c r="X48" s="233">
        <v>15</v>
      </c>
      <c r="Y48" s="233">
        <v>15</v>
      </c>
      <c r="Z48" s="233">
        <v>20</v>
      </c>
    </row>
    <row r="49" spans="14:26" ht="13.5" thickBot="1">
      <c r="N49" s="67">
        <v>14</v>
      </c>
      <c r="O49" s="103" t="s">
        <v>112</v>
      </c>
      <c r="P49" s="118" t="s">
        <v>8</v>
      </c>
      <c r="Q49" s="250">
        <v>2</v>
      </c>
      <c r="R49" s="295">
        <v>1.25</v>
      </c>
      <c r="S49" s="69">
        <v>0.75</v>
      </c>
      <c r="T49" s="69"/>
      <c r="U49" s="69" t="s">
        <v>84</v>
      </c>
      <c r="V49" s="276" t="s">
        <v>89</v>
      </c>
      <c r="W49" s="68">
        <v>30</v>
      </c>
      <c r="X49" s="69">
        <v>15</v>
      </c>
      <c r="Y49" s="69">
        <v>15</v>
      </c>
      <c r="Z49" s="70">
        <v>0</v>
      </c>
    </row>
    <row r="50" spans="14:26" ht="13.5" thickBot="1">
      <c r="N50" s="100"/>
      <c r="O50" s="127" t="s">
        <v>78</v>
      </c>
      <c r="P50" s="100"/>
      <c r="Q50" s="270">
        <f>SUM(Q48:Q49)</f>
        <v>5</v>
      </c>
      <c r="R50" s="272">
        <f>SUM(R48:R49)</f>
        <v>3.25</v>
      </c>
      <c r="S50" s="270">
        <f>SUM(S48:S49)</f>
        <v>1.75</v>
      </c>
      <c r="T50" s="233">
        <f>SUM(T48:T49)</f>
        <v>0</v>
      </c>
      <c r="U50" s="233" t="s">
        <v>66</v>
      </c>
      <c r="V50" s="291" t="s">
        <v>66</v>
      </c>
      <c r="W50" s="270">
        <f>SUM(W48:W49)</f>
        <v>60</v>
      </c>
      <c r="X50" s="270">
        <f>SUM(X48:X49)</f>
        <v>30</v>
      </c>
      <c r="Y50" s="270">
        <f>SUM(Y48:Y49)</f>
        <v>30</v>
      </c>
      <c r="Z50" s="270">
        <f>SUM(Z48:Z49)</f>
        <v>20</v>
      </c>
    </row>
    <row r="51" spans="14:26" ht="13.5" thickBot="1">
      <c r="N51" s="100"/>
      <c r="O51" s="127" t="s">
        <v>106</v>
      </c>
      <c r="P51" s="100"/>
      <c r="Q51" s="233"/>
      <c r="R51" s="293"/>
      <c r="S51" s="233"/>
      <c r="T51" s="233"/>
      <c r="U51" s="233" t="s">
        <v>66</v>
      </c>
      <c r="V51" s="291" t="s">
        <v>66</v>
      </c>
      <c r="W51" s="233"/>
      <c r="X51" s="233"/>
      <c r="Y51" s="233"/>
      <c r="Z51" s="233"/>
    </row>
    <row r="52" spans="14:26" ht="13.5" thickBot="1">
      <c r="N52" s="100"/>
      <c r="O52" s="403" t="s">
        <v>142</v>
      </c>
      <c r="P52" s="100"/>
      <c r="Q52" s="233"/>
      <c r="R52" s="293"/>
      <c r="S52" s="233"/>
      <c r="T52" s="233"/>
      <c r="U52" s="233" t="s">
        <v>66</v>
      </c>
      <c r="V52" s="291" t="s">
        <v>66</v>
      </c>
      <c r="W52" s="233"/>
      <c r="X52" s="233"/>
      <c r="Y52" s="233"/>
      <c r="Z52" s="233"/>
    </row>
    <row r="53" spans="14:27" ht="13.5" thickBot="1">
      <c r="N53" s="67"/>
      <c r="O53" s="173" t="s">
        <v>133</v>
      </c>
      <c r="P53" s="191"/>
      <c r="Q53" s="428"/>
      <c r="R53" s="296" t="s">
        <v>113</v>
      </c>
      <c r="S53" s="297"/>
      <c r="T53" s="298"/>
      <c r="U53" s="249"/>
      <c r="V53" s="249"/>
      <c r="W53" s="392"/>
      <c r="X53" s="298"/>
      <c r="Y53" s="249"/>
      <c r="Z53" s="462"/>
      <c r="AA53" s="125"/>
    </row>
    <row r="54" spans="14:26" ht="13.5" thickBot="1">
      <c r="N54" s="123">
        <v>15</v>
      </c>
      <c r="O54" s="103" t="s">
        <v>154</v>
      </c>
      <c r="P54" s="118" t="s">
        <v>7</v>
      </c>
      <c r="Q54" s="250">
        <v>2</v>
      </c>
      <c r="R54" s="295">
        <v>1.25</v>
      </c>
      <c r="S54" s="69">
        <v>0.75</v>
      </c>
      <c r="T54" s="69"/>
      <c r="U54" s="69" t="s">
        <v>185</v>
      </c>
      <c r="V54" s="276" t="s">
        <v>96</v>
      </c>
      <c r="W54" s="68">
        <v>30</v>
      </c>
      <c r="X54" s="69">
        <v>15</v>
      </c>
      <c r="Y54" s="69">
        <v>15</v>
      </c>
      <c r="Z54" s="70">
        <v>2</v>
      </c>
    </row>
    <row r="55" spans="14:26" ht="24" customHeight="1" thickBot="1">
      <c r="N55" s="67">
        <v>16</v>
      </c>
      <c r="O55" s="219" t="s">
        <v>110</v>
      </c>
      <c r="P55" s="118" t="s">
        <v>7</v>
      </c>
      <c r="Q55" s="250">
        <v>2</v>
      </c>
      <c r="R55" s="295">
        <v>1.25</v>
      </c>
      <c r="S55" s="69">
        <v>0.75</v>
      </c>
      <c r="T55" s="69"/>
      <c r="U55" s="69" t="s">
        <v>185</v>
      </c>
      <c r="V55" s="276" t="s">
        <v>96</v>
      </c>
      <c r="W55" s="68">
        <v>30</v>
      </c>
      <c r="X55" s="69">
        <v>15</v>
      </c>
      <c r="Y55" s="69">
        <v>15</v>
      </c>
      <c r="Z55" s="70">
        <v>2</v>
      </c>
    </row>
    <row r="56" spans="14:26" ht="12.75" customHeight="1" thickBot="1">
      <c r="N56" s="67">
        <v>17</v>
      </c>
      <c r="O56" s="103" t="s">
        <v>155</v>
      </c>
      <c r="P56" s="118" t="s">
        <v>7</v>
      </c>
      <c r="Q56" s="250">
        <v>2</v>
      </c>
      <c r="R56" s="295">
        <v>1.25</v>
      </c>
      <c r="S56" s="69">
        <v>0.75</v>
      </c>
      <c r="T56" s="69"/>
      <c r="U56" s="69" t="s">
        <v>185</v>
      </c>
      <c r="V56" s="276" t="s">
        <v>96</v>
      </c>
      <c r="W56" s="68">
        <v>30</v>
      </c>
      <c r="X56" s="69">
        <v>15</v>
      </c>
      <c r="Y56" s="69">
        <v>15</v>
      </c>
      <c r="Z56" s="70">
        <v>2</v>
      </c>
    </row>
    <row r="57" spans="14:26" ht="19.5" customHeight="1" thickBot="1">
      <c r="N57" s="67">
        <v>18</v>
      </c>
      <c r="O57" s="219" t="s">
        <v>156</v>
      </c>
      <c r="P57" s="118" t="s">
        <v>7</v>
      </c>
      <c r="Q57" s="250">
        <v>2</v>
      </c>
      <c r="R57" s="295">
        <v>1.25</v>
      </c>
      <c r="S57" s="69">
        <v>0.75</v>
      </c>
      <c r="T57" s="69"/>
      <c r="U57" s="69" t="s">
        <v>185</v>
      </c>
      <c r="V57" s="276" t="s">
        <v>96</v>
      </c>
      <c r="W57" s="68">
        <v>30</v>
      </c>
      <c r="X57" s="69">
        <v>15</v>
      </c>
      <c r="Y57" s="69">
        <v>15</v>
      </c>
      <c r="Z57" s="70">
        <v>2</v>
      </c>
    </row>
    <row r="58" spans="14:26" ht="13.5" thickBot="1">
      <c r="N58" s="67">
        <v>19</v>
      </c>
      <c r="O58" s="103" t="s">
        <v>157</v>
      </c>
      <c r="P58" s="118" t="s">
        <v>7</v>
      </c>
      <c r="Q58" s="250">
        <v>2</v>
      </c>
      <c r="R58" s="295">
        <v>1.25</v>
      </c>
      <c r="S58" s="69">
        <v>0.75</v>
      </c>
      <c r="T58" s="69"/>
      <c r="U58" s="69" t="s">
        <v>185</v>
      </c>
      <c r="V58" s="276" t="s">
        <v>96</v>
      </c>
      <c r="W58" s="68">
        <v>30</v>
      </c>
      <c r="X58" s="69">
        <v>15</v>
      </c>
      <c r="Y58" s="69">
        <v>15</v>
      </c>
      <c r="Z58" s="70">
        <v>2</v>
      </c>
    </row>
    <row r="59" spans="14:26" ht="13.5" thickBot="1">
      <c r="N59" s="67">
        <v>20</v>
      </c>
      <c r="O59" s="103" t="s">
        <v>158</v>
      </c>
      <c r="P59" s="118" t="s">
        <v>7</v>
      </c>
      <c r="Q59" s="250">
        <v>2</v>
      </c>
      <c r="R59" s="295">
        <v>1.25</v>
      </c>
      <c r="S59" s="69">
        <v>0.75</v>
      </c>
      <c r="T59" s="250"/>
      <c r="U59" s="250" t="s">
        <v>84</v>
      </c>
      <c r="V59" s="68" t="s">
        <v>96</v>
      </c>
      <c r="W59" s="250">
        <v>30</v>
      </c>
      <c r="X59" s="250">
        <v>15</v>
      </c>
      <c r="Y59" s="250">
        <v>15</v>
      </c>
      <c r="Z59" s="250">
        <v>2</v>
      </c>
    </row>
    <row r="60" spans="14:26" ht="13.5" thickBot="1">
      <c r="N60" s="206">
        <v>21</v>
      </c>
      <c r="O60" s="219" t="s">
        <v>159</v>
      </c>
      <c r="P60" s="250" t="s">
        <v>8</v>
      </c>
      <c r="Q60" s="250">
        <v>2</v>
      </c>
      <c r="R60" s="295">
        <v>1.25</v>
      </c>
      <c r="S60" s="69">
        <v>0.75</v>
      </c>
      <c r="T60" s="69"/>
      <c r="U60" s="69" t="s">
        <v>185</v>
      </c>
      <c r="V60" s="276" t="s">
        <v>96</v>
      </c>
      <c r="W60" s="68">
        <v>30</v>
      </c>
      <c r="X60" s="69">
        <v>15</v>
      </c>
      <c r="Y60" s="69">
        <v>15</v>
      </c>
      <c r="Z60" s="70">
        <v>2</v>
      </c>
    </row>
    <row r="61" spans="14:26" ht="13.5" thickBot="1">
      <c r="N61" s="178">
        <v>22</v>
      </c>
      <c r="O61" s="439" t="s">
        <v>160</v>
      </c>
      <c r="P61" s="29" t="s">
        <v>8</v>
      </c>
      <c r="Q61" s="233">
        <v>2</v>
      </c>
      <c r="R61" s="295">
        <v>1.25</v>
      </c>
      <c r="S61" s="69">
        <v>0.75</v>
      </c>
      <c r="T61" s="233"/>
      <c r="U61" s="233" t="s">
        <v>185</v>
      </c>
      <c r="V61" s="291" t="s">
        <v>96</v>
      </c>
      <c r="W61" s="233">
        <v>30</v>
      </c>
      <c r="X61" s="233">
        <v>15</v>
      </c>
      <c r="Y61" s="233">
        <v>15</v>
      </c>
      <c r="Z61" s="233">
        <v>2</v>
      </c>
    </row>
    <row r="62" spans="14:26" ht="13.5" thickBot="1">
      <c r="N62" s="100">
        <v>23</v>
      </c>
      <c r="O62" s="127" t="s">
        <v>161</v>
      </c>
      <c r="P62" s="29" t="s">
        <v>8</v>
      </c>
      <c r="Q62" s="233">
        <v>2</v>
      </c>
      <c r="R62" s="295">
        <v>1.25</v>
      </c>
      <c r="S62" s="69">
        <v>0.75</v>
      </c>
      <c r="T62" s="233"/>
      <c r="U62" s="233" t="s">
        <v>84</v>
      </c>
      <c r="V62" s="291" t="s">
        <v>96</v>
      </c>
      <c r="W62" s="233">
        <v>30</v>
      </c>
      <c r="X62" s="233">
        <v>15</v>
      </c>
      <c r="Y62" s="233">
        <v>15</v>
      </c>
      <c r="Z62" s="233">
        <v>2</v>
      </c>
    </row>
    <row r="63" spans="14:26" ht="13.5" thickBot="1">
      <c r="N63" s="67">
        <v>24</v>
      </c>
      <c r="O63" s="103" t="s">
        <v>162</v>
      </c>
      <c r="P63" s="118" t="s">
        <v>8</v>
      </c>
      <c r="Q63" s="250">
        <v>2</v>
      </c>
      <c r="R63" s="295">
        <v>1.25</v>
      </c>
      <c r="S63" s="69">
        <v>0.75</v>
      </c>
      <c r="T63" s="69"/>
      <c r="U63" s="69" t="s">
        <v>185</v>
      </c>
      <c r="V63" s="276" t="s">
        <v>96</v>
      </c>
      <c r="W63" s="68">
        <v>30</v>
      </c>
      <c r="X63" s="69">
        <v>15</v>
      </c>
      <c r="Y63" s="69">
        <v>15</v>
      </c>
      <c r="Z63" s="70">
        <v>2</v>
      </c>
    </row>
    <row r="64" spans="14:26" ht="24.75" thickBot="1">
      <c r="N64" s="67">
        <v>25</v>
      </c>
      <c r="O64" s="442" t="s">
        <v>179</v>
      </c>
      <c r="P64" s="179" t="s">
        <v>8</v>
      </c>
      <c r="Q64" s="253">
        <v>2</v>
      </c>
      <c r="R64" s="295">
        <v>1.25</v>
      </c>
      <c r="S64" s="69">
        <v>0.75</v>
      </c>
      <c r="T64" s="251"/>
      <c r="U64" s="251" t="s">
        <v>185</v>
      </c>
      <c r="V64" s="299" t="s">
        <v>96</v>
      </c>
      <c r="W64" s="453">
        <v>30</v>
      </c>
      <c r="X64" s="251">
        <v>15</v>
      </c>
      <c r="Y64" s="251">
        <v>15</v>
      </c>
      <c r="Z64" s="252">
        <v>2</v>
      </c>
    </row>
    <row r="65" spans="14:26" ht="13.5" thickBot="1">
      <c r="N65" s="67">
        <v>26</v>
      </c>
      <c r="O65" s="443" t="s">
        <v>135</v>
      </c>
      <c r="P65" s="179" t="s">
        <v>8</v>
      </c>
      <c r="Q65" s="253">
        <v>2</v>
      </c>
      <c r="R65" s="295">
        <v>1.25</v>
      </c>
      <c r="S65" s="69">
        <v>0.75</v>
      </c>
      <c r="T65" s="253"/>
      <c r="U65" s="253" t="s">
        <v>185</v>
      </c>
      <c r="V65" s="453" t="s">
        <v>96</v>
      </c>
      <c r="W65" s="253">
        <v>30</v>
      </c>
      <c r="X65" s="253">
        <v>15</v>
      </c>
      <c r="Y65" s="253">
        <v>15</v>
      </c>
      <c r="Z65" s="253">
        <v>2</v>
      </c>
    </row>
    <row r="66" spans="14:26" ht="13.5" thickBot="1">
      <c r="N66" s="100"/>
      <c r="O66" s="127" t="s">
        <v>78</v>
      </c>
      <c r="P66" s="105"/>
      <c r="Q66" s="270">
        <v>20</v>
      </c>
      <c r="R66" s="272">
        <v>12.5</v>
      </c>
      <c r="S66" s="270">
        <v>7.5</v>
      </c>
      <c r="T66" s="233"/>
      <c r="U66" s="233" t="s">
        <v>66</v>
      </c>
      <c r="V66" s="291" t="s">
        <v>66</v>
      </c>
      <c r="W66" s="270">
        <v>300</v>
      </c>
      <c r="X66" s="270">
        <v>150</v>
      </c>
      <c r="Y66" s="270">
        <v>150</v>
      </c>
      <c r="Z66" s="270">
        <v>20</v>
      </c>
    </row>
    <row r="67" spans="14:26" ht="13.5" thickBot="1">
      <c r="N67" s="100"/>
      <c r="O67" s="127" t="s">
        <v>106</v>
      </c>
      <c r="P67" s="100"/>
      <c r="Q67" s="233"/>
      <c r="R67" s="293"/>
      <c r="S67" s="270"/>
      <c r="T67" s="270" t="s">
        <v>113</v>
      </c>
      <c r="U67" s="233" t="s">
        <v>66</v>
      </c>
      <c r="V67" s="291" t="s">
        <v>66</v>
      </c>
      <c r="W67" s="233"/>
      <c r="X67" s="233"/>
      <c r="Y67" s="233"/>
      <c r="Z67" s="233"/>
    </row>
    <row r="68" spans="14:26" ht="13.5" thickBot="1">
      <c r="N68" s="100"/>
      <c r="O68" s="403" t="s">
        <v>142</v>
      </c>
      <c r="P68" s="100"/>
      <c r="Q68" s="270">
        <v>20</v>
      </c>
      <c r="R68" s="272">
        <v>12.5</v>
      </c>
      <c r="S68" s="270">
        <v>7.5</v>
      </c>
      <c r="T68" s="233" t="s">
        <v>113</v>
      </c>
      <c r="U68" s="233" t="s">
        <v>66</v>
      </c>
      <c r="V68" s="291" t="s">
        <v>66</v>
      </c>
      <c r="W68" s="270">
        <v>300</v>
      </c>
      <c r="X68" s="270">
        <v>150</v>
      </c>
      <c r="Y68" s="270">
        <v>150</v>
      </c>
      <c r="Z68" s="270">
        <v>20</v>
      </c>
    </row>
    <row r="69" spans="14:26" ht="13.5" thickBot="1">
      <c r="N69" s="100"/>
      <c r="O69" s="127"/>
      <c r="P69" s="29"/>
      <c r="Q69" s="233"/>
      <c r="R69" s="255"/>
      <c r="S69" s="255"/>
      <c r="T69" s="255"/>
      <c r="U69" s="255"/>
      <c r="V69" s="255"/>
      <c r="W69" s="291"/>
      <c r="X69" s="255"/>
      <c r="Y69" s="255"/>
      <c r="Z69" s="293"/>
    </row>
    <row r="70" spans="14:26" s="175" customFormat="1" ht="13.5" thickBot="1">
      <c r="N70" s="109" t="s">
        <v>61</v>
      </c>
      <c r="O70" s="31" t="s">
        <v>13</v>
      </c>
      <c r="P70" s="109"/>
      <c r="Q70" s="250"/>
      <c r="R70" s="273"/>
      <c r="S70" s="273"/>
      <c r="T70" s="273"/>
      <c r="U70" s="273"/>
      <c r="V70" s="273"/>
      <c r="W70" s="68"/>
      <c r="X70" s="273"/>
      <c r="Y70" s="273"/>
      <c r="Z70" s="300"/>
    </row>
    <row r="71" spans="14:26" s="175" customFormat="1" ht="13.5" thickBot="1">
      <c r="N71" s="67">
        <v>27</v>
      </c>
      <c r="O71" s="103" t="s">
        <v>95</v>
      </c>
      <c r="P71" s="415" t="s">
        <v>7</v>
      </c>
      <c r="Q71" s="250">
        <v>2</v>
      </c>
      <c r="R71" s="295">
        <v>1.25</v>
      </c>
      <c r="S71" s="69">
        <v>0.75</v>
      </c>
      <c r="T71" s="69"/>
      <c r="U71" s="69" t="s">
        <v>84</v>
      </c>
      <c r="V71" s="276" t="s">
        <v>89</v>
      </c>
      <c r="W71" s="68">
        <v>30</v>
      </c>
      <c r="X71" s="69"/>
      <c r="Y71" s="69">
        <v>30</v>
      </c>
      <c r="Z71" s="70">
        <v>2</v>
      </c>
    </row>
    <row r="72" spans="14:26" s="175" customFormat="1" ht="13.5" thickBot="1">
      <c r="N72" s="67">
        <v>28</v>
      </c>
      <c r="O72" s="103" t="s">
        <v>95</v>
      </c>
      <c r="P72" s="415" t="s">
        <v>8</v>
      </c>
      <c r="Q72" s="250">
        <v>2</v>
      </c>
      <c r="R72" s="295">
        <v>1.25</v>
      </c>
      <c r="S72" s="69">
        <v>0.75</v>
      </c>
      <c r="T72" s="69"/>
      <c r="U72" s="69" t="s">
        <v>84</v>
      </c>
      <c r="V72" s="276" t="s">
        <v>89</v>
      </c>
      <c r="W72" s="68">
        <v>30</v>
      </c>
      <c r="X72" s="69"/>
      <c r="Y72" s="69">
        <v>30</v>
      </c>
      <c r="Z72" s="70">
        <v>2</v>
      </c>
    </row>
    <row r="73" spans="14:26" s="175" customFormat="1" ht="25.5">
      <c r="N73" s="386">
        <v>29</v>
      </c>
      <c r="O73" s="444" t="s">
        <v>180</v>
      </c>
      <c r="P73" s="416" t="s">
        <v>7</v>
      </c>
      <c r="Q73" s="429">
        <v>5</v>
      </c>
      <c r="R73" s="321"/>
      <c r="S73" s="301">
        <v>5</v>
      </c>
      <c r="T73" s="256"/>
      <c r="U73" s="256" t="s">
        <v>85</v>
      </c>
      <c r="V73" s="269" t="s">
        <v>89</v>
      </c>
      <c r="W73" s="463" t="s">
        <v>113</v>
      </c>
      <c r="X73" s="256"/>
      <c r="Y73" s="256"/>
      <c r="Z73" s="464">
        <v>0</v>
      </c>
    </row>
    <row r="74" spans="14:26" s="175" customFormat="1" ht="26.25" thickBot="1">
      <c r="N74" s="386">
        <v>30</v>
      </c>
      <c r="O74" s="444" t="s">
        <v>180</v>
      </c>
      <c r="P74" s="416" t="s">
        <v>8</v>
      </c>
      <c r="Q74" s="429">
        <v>5</v>
      </c>
      <c r="R74" s="321"/>
      <c r="S74" s="301">
        <v>5</v>
      </c>
      <c r="T74" s="256"/>
      <c r="U74" s="256" t="s">
        <v>85</v>
      </c>
      <c r="V74" s="269" t="s">
        <v>89</v>
      </c>
      <c r="W74" s="463" t="s">
        <v>113</v>
      </c>
      <c r="X74" s="256"/>
      <c r="Y74" s="256"/>
      <c r="Z74" s="465">
        <v>0</v>
      </c>
    </row>
    <row r="75" spans="14:26" s="175" customFormat="1" ht="13.5" thickBot="1">
      <c r="N75" s="67"/>
      <c r="O75" s="103" t="s">
        <v>78</v>
      </c>
      <c r="P75" s="67"/>
      <c r="Q75" s="344">
        <f>SUM(Q71:Q74)</f>
        <v>14</v>
      </c>
      <c r="R75" s="303">
        <f>SUM(R71:R74)</f>
        <v>2.5</v>
      </c>
      <c r="S75" s="304">
        <f>SUM(S71:S74)</f>
        <v>11.5</v>
      </c>
      <c r="T75" s="69">
        <f>SUM(T71:T74)</f>
        <v>0</v>
      </c>
      <c r="U75" s="69" t="s">
        <v>66</v>
      </c>
      <c r="V75" s="276" t="s">
        <v>66</v>
      </c>
      <c r="W75" s="336">
        <f>SUM(W71:W74)</f>
        <v>60</v>
      </c>
      <c r="X75" s="69">
        <f>SUM(X71:X74)</f>
        <v>0</v>
      </c>
      <c r="Y75" s="304">
        <f>SUM(Y71:Y74)</f>
        <v>60</v>
      </c>
      <c r="Z75" s="306">
        <v>2</v>
      </c>
    </row>
    <row r="76" spans="14:26" s="175" customFormat="1" ht="12.75">
      <c r="N76" s="382"/>
      <c r="O76" s="445" t="s">
        <v>106</v>
      </c>
      <c r="P76" s="382"/>
      <c r="Q76" s="430"/>
      <c r="R76" s="258"/>
      <c r="S76" s="259"/>
      <c r="T76" s="259"/>
      <c r="U76" s="260" t="s">
        <v>66</v>
      </c>
      <c r="V76" s="268" t="s">
        <v>66</v>
      </c>
      <c r="W76" s="393"/>
      <c r="X76" s="259"/>
      <c r="Y76" s="259"/>
      <c r="Z76" s="263"/>
    </row>
    <row r="77" spans="14:26" s="175" customFormat="1" ht="13.5" thickBot="1">
      <c r="N77" s="387"/>
      <c r="O77" s="446" t="s">
        <v>107</v>
      </c>
      <c r="P77" s="387"/>
      <c r="Q77" s="401"/>
      <c r="R77" s="308"/>
      <c r="S77" s="309"/>
      <c r="T77" s="264"/>
      <c r="U77" s="264" t="s">
        <v>66</v>
      </c>
      <c r="V77" s="267" t="s">
        <v>66</v>
      </c>
      <c r="W77" s="466"/>
      <c r="X77" s="264"/>
      <c r="Y77" s="309"/>
      <c r="Z77" s="311"/>
    </row>
    <row r="78" spans="14:26" s="175" customFormat="1" ht="13.5" thickBot="1">
      <c r="N78" s="123"/>
      <c r="O78" s="66"/>
      <c r="P78" s="123"/>
      <c r="Q78" s="328"/>
      <c r="R78" s="312"/>
      <c r="S78" s="312"/>
      <c r="T78" s="266"/>
      <c r="U78" s="266"/>
      <c r="V78" s="266"/>
      <c r="W78" s="467"/>
      <c r="X78" s="266"/>
      <c r="Y78" s="312"/>
      <c r="Z78" s="313"/>
    </row>
    <row r="79" spans="14:26" s="175" customFormat="1" ht="13.5" thickBot="1">
      <c r="N79" s="109" t="s">
        <v>62</v>
      </c>
      <c r="O79" s="31" t="s">
        <v>14</v>
      </c>
      <c r="P79" s="109"/>
      <c r="Q79" s="250"/>
      <c r="R79" s="273"/>
      <c r="S79" s="273"/>
      <c r="T79" s="273"/>
      <c r="U79" s="273"/>
      <c r="V79" s="273"/>
      <c r="W79" s="68"/>
      <c r="X79" s="273"/>
      <c r="Y79" s="273"/>
      <c r="Z79" s="300"/>
    </row>
    <row r="80" spans="14:26" s="175" customFormat="1" ht="13.5" thickBot="1">
      <c r="N80" s="387">
        <v>31</v>
      </c>
      <c r="O80" s="447" t="s">
        <v>105</v>
      </c>
      <c r="P80" s="417" t="s">
        <v>7</v>
      </c>
      <c r="Q80" s="431">
        <v>0.5</v>
      </c>
      <c r="R80" s="315">
        <v>0.5</v>
      </c>
      <c r="S80" s="264" t="s">
        <v>113</v>
      </c>
      <c r="T80" s="264"/>
      <c r="U80" s="264" t="s">
        <v>152</v>
      </c>
      <c r="V80" s="267" t="s">
        <v>89</v>
      </c>
      <c r="W80" s="316">
        <v>4</v>
      </c>
      <c r="X80" s="264">
        <v>4</v>
      </c>
      <c r="Y80" s="264"/>
      <c r="Z80" s="265"/>
    </row>
    <row r="81" spans="14:26" s="175" customFormat="1" ht="12.75">
      <c r="N81" s="182">
        <v>32</v>
      </c>
      <c r="O81" s="445" t="s">
        <v>34</v>
      </c>
      <c r="P81" s="418" t="s">
        <v>8</v>
      </c>
      <c r="Q81" s="432">
        <v>0.25</v>
      </c>
      <c r="R81" s="318">
        <v>0.25</v>
      </c>
      <c r="S81" s="260" t="s">
        <v>113</v>
      </c>
      <c r="T81" s="260"/>
      <c r="U81" s="260" t="s">
        <v>85</v>
      </c>
      <c r="V81" s="268" t="s">
        <v>89</v>
      </c>
      <c r="W81" s="319">
        <v>2</v>
      </c>
      <c r="X81" s="260">
        <v>2</v>
      </c>
      <c r="Y81" s="260"/>
      <c r="Z81" s="261"/>
    </row>
    <row r="82" spans="14:26" s="175" customFormat="1" ht="12.75">
      <c r="N82" s="386">
        <v>33</v>
      </c>
      <c r="O82" s="141" t="s">
        <v>76</v>
      </c>
      <c r="P82" s="419" t="s">
        <v>8</v>
      </c>
      <c r="Q82" s="433">
        <v>0.25</v>
      </c>
      <c r="R82" s="321">
        <v>0.25</v>
      </c>
      <c r="S82" s="256" t="s">
        <v>113</v>
      </c>
      <c r="T82" s="256"/>
      <c r="U82" s="256" t="s">
        <v>152</v>
      </c>
      <c r="V82" s="269" t="s">
        <v>89</v>
      </c>
      <c r="W82" s="322">
        <v>2</v>
      </c>
      <c r="X82" s="256">
        <v>2</v>
      </c>
      <c r="Y82" s="256"/>
      <c r="Z82" s="323"/>
    </row>
    <row r="83" spans="14:26" s="175" customFormat="1" ht="13.5" thickBot="1">
      <c r="N83" s="386">
        <v>34</v>
      </c>
      <c r="O83" s="141" t="s">
        <v>35</v>
      </c>
      <c r="P83" s="419" t="s">
        <v>8</v>
      </c>
      <c r="Q83" s="433">
        <v>0.5</v>
      </c>
      <c r="R83" s="321">
        <v>0.5</v>
      </c>
      <c r="S83" s="256" t="s">
        <v>113</v>
      </c>
      <c r="T83" s="256"/>
      <c r="U83" s="256" t="s">
        <v>152</v>
      </c>
      <c r="V83" s="269" t="s">
        <v>89</v>
      </c>
      <c r="W83" s="322">
        <v>4</v>
      </c>
      <c r="X83" s="256">
        <v>4</v>
      </c>
      <c r="Y83" s="256"/>
      <c r="Z83" s="323"/>
    </row>
    <row r="84" spans="14:26" s="175" customFormat="1" ht="13.5" thickBot="1">
      <c r="N84" s="100"/>
      <c r="O84" s="127" t="s">
        <v>78</v>
      </c>
      <c r="P84" s="105"/>
      <c r="Q84" s="270">
        <f>SUM(Q80:Q83)</f>
        <v>1.5</v>
      </c>
      <c r="R84" s="272">
        <v>1.5</v>
      </c>
      <c r="S84" s="270">
        <f>SUM(S80:S83)</f>
        <v>0</v>
      </c>
      <c r="T84" s="233">
        <f>SUM(T80:T83)</f>
        <v>0</v>
      </c>
      <c r="U84" s="233" t="s">
        <v>66</v>
      </c>
      <c r="V84" s="291" t="s">
        <v>66</v>
      </c>
      <c r="W84" s="270">
        <f>SUM(W80:W83)</f>
        <v>12</v>
      </c>
      <c r="X84" s="270">
        <f>SUM(X80:X83)</f>
        <v>12</v>
      </c>
      <c r="Y84" s="270">
        <f>SUM(Y80:Y83)</f>
        <v>0</v>
      </c>
      <c r="Z84" s="270">
        <f>SUM(Z80:Z83)</f>
        <v>0</v>
      </c>
    </row>
    <row r="85" spans="14:26" s="175" customFormat="1" ht="13.5" thickBot="1">
      <c r="N85" s="100"/>
      <c r="O85" s="127" t="s">
        <v>106</v>
      </c>
      <c r="P85" s="100"/>
      <c r="Q85" s="233"/>
      <c r="R85" s="293"/>
      <c r="S85" s="233"/>
      <c r="T85" s="233"/>
      <c r="U85" s="233" t="s">
        <v>66</v>
      </c>
      <c r="V85" s="291" t="s">
        <v>66</v>
      </c>
      <c r="W85" s="233"/>
      <c r="X85" s="233"/>
      <c r="Y85" s="233"/>
      <c r="Z85" s="233"/>
    </row>
    <row r="86" spans="14:26" s="175" customFormat="1" ht="13.5" thickBot="1">
      <c r="N86" s="100"/>
      <c r="O86" s="403" t="s">
        <v>142</v>
      </c>
      <c r="P86" s="100"/>
      <c r="Q86" s="270" t="s">
        <v>113</v>
      </c>
      <c r="R86" s="272" t="s">
        <v>113</v>
      </c>
      <c r="S86" s="270" t="s">
        <v>113</v>
      </c>
      <c r="T86" s="270"/>
      <c r="U86" s="270" t="s">
        <v>66</v>
      </c>
      <c r="V86" s="288" t="s">
        <v>66</v>
      </c>
      <c r="W86" s="270" t="s">
        <v>113</v>
      </c>
      <c r="X86" s="270" t="s">
        <v>113</v>
      </c>
      <c r="Y86" s="270" t="s">
        <v>113</v>
      </c>
      <c r="Z86" s="270" t="s">
        <v>113</v>
      </c>
    </row>
    <row r="87" spans="14:26" s="175" customFormat="1" ht="13.5" thickBot="1">
      <c r="N87" s="100"/>
      <c r="O87" s="403"/>
      <c r="P87" s="100"/>
      <c r="Q87" s="270"/>
      <c r="R87" s="271"/>
      <c r="S87" s="271"/>
      <c r="T87" s="271"/>
      <c r="U87" s="271"/>
      <c r="V87" s="271"/>
      <c r="W87" s="288"/>
      <c r="X87" s="271"/>
      <c r="Y87" s="271"/>
      <c r="Z87" s="272"/>
    </row>
    <row r="88" spans="14:26" s="175" customFormat="1" ht="13.5" thickBot="1">
      <c r="N88" s="109" t="s">
        <v>63</v>
      </c>
      <c r="O88" s="31" t="s">
        <v>122</v>
      </c>
      <c r="P88" s="420"/>
      <c r="Q88" s="329" t="s">
        <v>113</v>
      </c>
      <c r="R88" s="325"/>
      <c r="S88" s="273"/>
      <c r="T88" s="324" t="s">
        <v>113</v>
      </c>
      <c r="U88" s="273"/>
      <c r="V88" s="273"/>
      <c r="W88" s="68"/>
      <c r="X88" s="273"/>
      <c r="Y88" s="273"/>
      <c r="Z88" s="326" t="s">
        <v>113</v>
      </c>
    </row>
    <row r="89" spans="14:26" s="175" customFormat="1" ht="13.5" thickBot="1">
      <c r="N89" s="34">
        <v>35</v>
      </c>
      <c r="O89" s="60" t="s">
        <v>121</v>
      </c>
      <c r="P89" s="124" t="s">
        <v>8</v>
      </c>
      <c r="Q89" s="327">
        <v>3</v>
      </c>
      <c r="R89" s="313"/>
      <c r="S89" s="274"/>
      <c r="T89" s="327"/>
      <c r="U89" s="274"/>
      <c r="V89" s="331"/>
      <c r="W89" s="274"/>
      <c r="X89" s="274"/>
      <c r="Y89" s="274"/>
      <c r="Z89" s="329"/>
    </row>
    <row r="90" spans="14:26" s="175" customFormat="1" ht="13.5" thickBot="1">
      <c r="N90" s="100"/>
      <c r="O90" s="127" t="s">
        <v>78</v>
      </c>
      <c r="P90" s="105"/>
      <c r="Q90" s="254">
        <v>3</v>
      </c>
      <c r="R90" s="272" t="s">
        <v>113</v>
      </c>
      <c r="S90" s="254">
        <v>3</v>
      </c>
      <c r="T90" s="254">
        <v>3</v>
      </c>
      <c r="U90" s="233" t="s">
        <v>66</v>
      </c>
      <c r="V90" s="291" t="s">
        <v>66</v>
      </c>
      <c r="W90" s="270" t="s">
        <v>113</v>
      </c>
      <c r="X90" s="270" t="s">
        <v>113</v>
      </c>
      <c r="Y90" s="254">
        <v>160</v>
      </c>
      <c r="Z90" s="254"/>
    </row>
    <row r="91" spans="14:26" s="175" customFormat="1" ht="13.5" thickBot="1">
      <c r="N91" s="100"/>
      <c r="O91" s="127" t="s">
        <v>106</v>
      </c>
      <c r="P91" s="100"/>
      <c r="Q91" s="254">
        <v>3</v>
      </c>
      <c r="R91" s="293"/>
      <c r="S91" s="478">
        <v>3</v>
      </c>
      <c r="T91" s="254">
        <v>3</v>
      </c>
      <c r="U91" s="233" t="s">
        <v>66</v>
      </c>
      <c r="V91" s="291" t="s">
        <v>66</v>
      </c>
      <c r="W91" s="233"/>
      <c r="X91" s="233"/>
      <c r="Y91" s="254">
        <v>160</v>
      </c>
      <c r="Z91" s="254"/>
    </row>
    <row r="92" spans="14:26" s="175" customFormat="1" ht="13.5" thickBot="1">
      <c r="N92" s="100"/>
      <c r="O92" s="403" t="s">
        <v>142</v>
      </c>
      <c r="P92" s="100"/>
      <c r="Q92" s="270" t="s">
        <v>113</v>
      </c>
      <c r="R92" s="272" t="s">
        <v>113</v>
      </c>
      <c r="S92" s="270" t="s">
        <v>113</v>
      </c>
      <c r="T92" s="270"/>
      <c r="U92" s="270" t="s">
        <v>66</v>
      </c>
      <c r="V92" s="288" t="s">
        <v>66</v>
      </c>
      <c r="W92" s="270" t="s">
        <v>113</v>
      </c>
      <c r="X92" s="270" t="s">
        <v>113</v>
      </c>
      <c r="Y92" s="270" t="s">
        <v>113</v>
      </c>
      <c r="Z92" s="270" t="s">
        <v>113</v>
      </c>
    </row>
    <row r="93" spans="14:26" s="175" customFormat="1" ht="13.5" thickBot="1">
      <c r="N93" s="170"/>
      <c r="O93" s="403"/>
      <c r="P93" s="160"/>
      <c r="Q93" s="270"/>
      <c r="R93" s="271"/>
      <c r="S93" s="271"/>
      <c r="T93" s="271"/>
      <c r="U93" s="271"/>
      <c r="V93" s="271"/>
      <c r="W93" s="330"/>
      <c r="X93" s="271"/>
      <c r="Y93" s="271"/>
      <c r="Z93" s="275"/>
    </row>
    <row r="94" spans="14:26" s="175" customFormat="1" ht="13.5" customHeight="1" thickBot="1">
      <c r="N94" s="519" t="s">
        <v>79</v>
      </c>
      <c r="O94" s="520"/>
      <c r="P94" s="123"/>
      <c r="Q94" s="250"/>
      <c r="R94" s="273"/>
      <c r="S94" s="276"/>
      <c r="T94" s="276"/>
      <c r="U94" s="69"/>
      <c r="V94" s="276"/>
      <c r="W94" s="331"/>
      <c r="X94" s="276"/>
      <c r="Y94" s="69"/>
      <c r="Z94" s="332"/>
    </row>
    <row r="95" spans="14:27" s="123" customFormat="1" ht="13.5" thickBot="1">
      <c r="N95" s="34">
        <v>1</v>
      </c>
      <c r="O95" s="404" t="s">
        <v>97</v>
      </c>
      <c r="P95" s="112" t="s">
        <v>7</v>
      </c>
      <c r="Q95" s="328">
        <f>SUM(Q80,Q73,Q71,Q54:Q58,Q42,Q30:Q35,Q25,Q21:Q23)</f>
        <v>30.5</v>
      </c>
      <c r="R95" s="421">
        <f>SUM(R80:R83,R71,R55:R59,R42,R30:R35,R25,R23,R21)</f>
        <v>19.25</v>
      </c>
      <c r="S95" s="328">
        <f>SUM(S73,S71,S55:S59,S42,S25,S30:S35)</f>
        <v>12.25</v>
      </c>
      <c r="T95" s="274">
        <f>SUM(T21:T23)</f>
        <v>4</v>
      </c>
      <c r="U95" s="274"/>
      <c r="V95" s="331"/>
      <c r="W95" s="328">
        <f>SUM(W80,W73,W71,W55:W59,W42,W30:W35,W25,W23,W21,)</f>
        <v>379</v>
      </c>
      <c r="X95" s="328">
        <f>SUM(X80,X55:X59,X42,X30:X35,X25)</f>
        <v>214</v>
      </c>
      <c r="Y95" s="328">
        <f>SUM(Y71,Y59,Y58,Y57,Y56,Y55,Y23,Y21)</f>
        <v>165</v>
      </c>
      <c r="Z95" s="328">
        <v>36</v>
      </c>
      <c r="AA95" s="209"/>
    </row>
    <row r="96" spans="14:28" s="191" customFormat="1" ht="13.5" thickBot="1">
      <c r="N96" s="35">
        <v>2</v>
      </c>
      <c r="O96" s="405" t="s">
        <v>98</v>
      </c>
      <c r="P96" s="42" t="s">
        <v>8</v>
      </c>
      <c r="Q96" s="333">
        <f>SUM(Q89,Q81:Q83,Q74,Q72,Q61:Q65,Q49,Q48,Q36)</f>
        <v>29.5</v>
      </c>
      <c r="R96" s="296">
        <f>SUM(R81:R83,R72,R61:R65,R48:R49,R36)</f>
        <v>14.25</v>
      </c>
      <c r="S96" s="333">
        <f>SUM(S90,S74,S72,S61:S65,S36,S25)</f>
        <v>14.5</v>
      </c>
      <c r="T96" s="334">
        <f>SUM(T90)</f>
        <v>3</v>
      </c>
      <c r="U96" s="335"/>
      <c r="V96" s="454"/>
      <c r="W96" s="333">
        <f>SUM(W81:W83,W72,W61:W65,W49,W48,W36)</f>
        <v>278</v>
      </c>
      <c r="X96" s="333">
        <f>SUM(X81:X83,X61:X65,X48:X49,X36)</f>
        <v>128</v>
      </c>
      <c r="Y96" s="333">
        <f>SUM(Y72,Y65,Y64,Y63,Y62,Y61,Y49,Y48,Y36)</f>
        <v>150</v>
      </c>
      <c r="Z96" s="333">
        <f>SUM(Z72,Z65,Z64,Z63,Z62,Z61,Z48,Z36)</f>
        <v>64</v>
      </c>
      <c r="AA96" s="62"/>
      <c r="AB96" s="43"/>
    </row>
    <row r="97" spans="14:26" s="175" customFormat="1" ht="13.5" thickBot="1">
      <c r="N97" s="500" t="s">
        <v>140</v>
      </c>
      <c r="O97" s="523"/>
      <c r="P97" s="118" t="s">
        <v>66</v>
      </c>
      <c r="Q97" s="344">
        <f>SUM(Q95:Q96)</f>
        <v>60</v>
      </c>
      <c r="R97" s="325">
        <f>SUM(R95,R96)</f>
        <v>33.5</v>
      </c>
      <c r="S97" s="305">
        <f>SUM(S96,S95,)</f>
        <v>26.75</v>
      </c>
      <c r="T97" s="493">
        <f>SUM(T96,T95)</f>
        <v>7</v>
      </c>
      <c r="U97" s="69" t="s">
        <v>66</v>
      </c>
      <c r="V97" s="276" t="s">
        <v>66</v>
      </c>
      <c r="W97" s="336">
        <f>SUM(W95:W96)</f>
        <v>657</v>
      </c>
      <c r="X97" s="304">
        <f>SUM(X96,X95)</f>
        <v>342</v>
      </c>
      <c r="Y97" s="304">
        <f>SUM(Y96,Y95)</f>
        <v>315</v>
      </c>
      <c r="Z97" s="337">
        <f>SUM(Z95,Z96)</f>
        <v>100</v>
      </c>
    </row>
    <row r="98" spans="14:26" s="175" customFormat="1" ht="12.75">
      <c r="N98" s="37"/>
      <c r="O98" s="37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4:26" s="175" customFormat="1" ht="12.75">
      <c r="N99" s="38"/>
      <c r="O99" s="39"/>
      <c r="P99" s="38"/>
      <c r="Q99" s="38"/>
      <c r="R99" s="38"/>
      <c r="S99" s="38"/>
      <c r="T99" s="62"/>
      <c r="U99" s="62"/>
      <c r="V99" s="62"/>
      <c r="W99" s="62"/>
      <c r="X99" s="62"/>
      <c r="Y99" s="62"/>
      <c r="Z99" s="62"/>
    </row>
    <row r="100" s="175" customFormat="1" ht="12.75"/>
    <row r="101" spans="15:20" s="175" customFormat="1" ht="18">
      <c r="O101" s="137" t="s">
        <v>103</v>
      </c>
      <c r="T101" s="62"/>
    </row>
    <row r="102" spans="14:26" s="175" customFormat="1" ht="18.75" thickBot="1">
      <c r="N102" s="62"/>
      <c r="O102" s="138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4:26" s="175" customFormat="1" ht="12.75">
      <c r="N103" s="43" t="s">
        <v>131</v>
      </c>
      <c r="O103" s="41"/>
      <c r="P103" s="43"/>
      <c r="Q103" s="505" t="s">
        <v>51</v>
      </c>
      <c r="R103" s="506"/>
      <c r="S103" s="507"/>
      <c r="T103" s="44" t="s">
        <v>39</v>
      </c>
      <c r="U103" s="45" t="s">
        <v>1</v>
      </c>
      <c r="V103" s="46" t="s">
        <v>44</v>
      </c>
      <c r="W103" s="505" t="s">
        <v>54</v>
      </c>
      <c r="X103" s="506"/>
      <c r="Y103" s="506"/>
      <c r="Z103" s="514"/>
    </row>
    <row r="104" spans="14:26" s="175" customFormat="1" ht="12.75">
      <c r="N104" s="47"/>
      <c r="O104" s="48" t="s">
        <v>15</v>
      </c>
      <c r="P104" s="192" t="s">
        <v>42</v>
      </c>
      <c r="Q104" s="193" t="s">
        <v>2</v>
      </c>
      <c r="R104" s="88" t="s">
        <v>48</v>
      </c>
      <c r="S104" s="49" t="s">
        <v>27</v>
      </c>
      <c r="T104" s="50" t="s">
        <v>52</v>
      </c>
      <c r="U104" s="51" t="s">
        <v>50</v>
      </c>
      <c r="V104" s="52" t="s">
        <v>45</v>
      </c>
      <c r="W104" s="89" t="s">
        <v>2</v>
      </c>
      <c r="X104" s="502" t="s">
        <v>55</v>
      </c>
      <c r="Y104" s="503"/>
      <c r="Z104" s="71" t="s">
        <v>53</v>
      </c>
    </row>
    <row r="105" spans="14:26" s="175" customFormat="1" ht="12.75">
      <c r="N105" s="53"/>
      <c r="O105" s="48"/>
      <c r="P105" s="486"/>
      <c r="Q105" s="47"/>
      <c r="R105" s="88" t="s">
        <v>16</v>
      </c>
      <c r="S105" s="49" t="s">
        <v>32</v>
      </c>
      <c r="T105" s="50" t="s">
        <v>74</v>
      </c>
      <c r="U105" s="51"/>
      <c r="V105" s="90" t="s">
        <v>46</v>
      </c>
      <c r="W105" s="91"/>
      <c r="X105" s="54" t="s">
        <v>17</v>
      </c>
      <c r="Y105" s="194" t="s">
        <v>73</v>
      </c>
      <c r="Z105" s="55"/>
    </row>
    <row r="106" spans="14:26" s="175" customFormat="1" ht="12.75">
      <c r="N106" s="47"/>
      <c r="O106" s="48"/>
      <c r="P106" s="62"/>
      <c r="Q106" s="47"/>
      <c r="R106" s="88" t="s">
        <v>43</v>
      </c>
      <c r="S106" s="49" t="s">
        <v>28</v>
      </c>
      <c r="T106" s="50" t="s">
        <v>75</v>
      </c>
      <c r="U106" s="62"/>
      <c r="V106" s="52" t="s">
        <v>47</v>
      </c>
      <c r="W106" s="56"/>
      <c r="X106" s="121"/>
      <c r="Y106" s="57"/>
      <c r="Z106" s="58"/>
    </row>
    <row r="107" spans="14:26" s="175" customFormat="1" ht="12.75">
      <c r="N107" s="47"/>
      <c r="O107" s="195"/>
      <c r="P107" s="62"/>
      <c r="Q107" s="47"/>
      <c r="R107" s="88" t="s">
        <v>49</v>
      </c>
      <c r="S107" s="49"/>
      <c r="T107" s="50" t="s">
        <v>31</v>
      </c>
      <c r="U107" s="51"/>
      <c r="V107" s="47" t="s">
        <v>141</v>
      </c>
      <c r="W107" s="120"/>
      <c r="X107" s="121"/>
      <c r="Y107" s="111"/>
      <c r="Z107" s="122"/>
    </row>
    <row r="108" spans="14:26" s="175" customFormat="1" ht="12.75">
      <c r="N108" s="47"/>
      <c r="O108" s="195"/>
      <c r="P108" s="62"/>
      <c r="Q108" s="47"/>
      <c r="R108" s="88"/>
      <c r="S108" s="49"/>
      <c r="T108" s="50"/>
      <c r="U108" s="51"/>
      <c r="V108" s="47"/>
      <c r="W108" s="120"/>
      <c r="X108" s="121"/>
      <c r="Y108" s="111"/>
      <c r="Z108" s="122"/>
    </row>
    <row r="109" spans="14:26" s="175" customFormat="1" ht="13.5" thickBot="1">
      <c r="N109" s="176"/>
      <c r="O109" s="123"/>
      <c r="P109" s="60"/>
      <c r="Q109" s="176"/>
      <c r="R109" s="94"/>
      <c r="S109" s="95"/>
      <c r="T109" s="94"/>
      <c r="U109" s="60"/>
      <c r="V109" s="176"/>
      <c r="W109" s="196"/>
      <c r="X109" s="197"/>
      <c r="Y109" s="198"/>
      <c r="Z109" s="199"/>
    </row>
    <row r="110" spans="14:26" s="175" customFormat="1" ht="13.5" thickBot="1">
      <c r="N110" s="176"/>
      <c r="O110" s="59" t="s">
        <v>41</v>
      </c>
      <c r="P110" s="60"/>
      <c r="Q110" s="60"/>
      <c r="R110" s="60"/>
      <c r="S110" s="60"/>
      <c r="T110" s="60"/>
      <c r="U110" s="60"/>
      <c r="V110" s="60"/>
      <c r="W110" s="176"/>
      <c r="X110" s="60"/>
      <c r="Y110" s="60"/>
      <c r="Z110" s="190"/>
    </row>
    <row r="111" spans="14:26" s="175" customFormat="1" ht="13.5" thickBot="1">
      <c r="N111" s="61" t="s">
        <v>7</v>
      </c>
      <c r="O111" s="31" t="s">
        <v>5</v>
      </c>
      <c r="P111" s="31"/>
      <c r="Q111" s="174"/>
      <c r="R111" s="174"/>
      <c r="S111" s="174"/>
      <c r="T111" s="174"/>
      <c r="U111" s="174"/>
      <c r="V111" s="174"/>
      <c r="W111" s="41"/>
      <c r="X111" s="174"/>
      <c r="Y111" s="174"/>
      <c r="Z111" s="43"/>
    </row>
    <row r="112" spans="14:27" s="175" customFormat="1" ht="13.5" thickBot="1">
      <c r="N112" s="115"/>
      <c r="O112" s="103" t="s">
        <v>108</v>
      </c>
      <c r="P112" s="63"/>
      <c r="Q112" s="189"/>
      <c r="R112" s="189"/>
      <c r="S112" s="189"/>
      <c r="T112" s="63"/>
      <c r="U112" s="63"/>
      <c r="V112" s="63"/>
      <c r="W112" s="201"/>
      <c r="X112" s="189"/>
      <c r="Y112" s="189"/>
      <c r="Z112" s="200"/>
      <c r="AA112" s="62"/>
    </row>
    <row r="113" spans="14:26" s="175" customFormat="1" ht="13.5" thickBot="1">
      <c r="N113" s="30" t="s">
        <v>8</v>
      </c>
      <c r="O113" s="31" t="s">
        <v>6</v>
      </c>
      <c r="P113" s="31"/>
      <c r="Q113" s="31"/>
      <c r="R113" s="31"/>
      <c r="S113" s="103"/>
      <c r="T113" s="103"/>
      <c r="U113" s="103"/>
      <c r="V113" s="103"/>
      <c r="W113" s="115"/>
      <c r="X113" s="103"/>
      <c r="Y113" s="103"/>
      <c r="Z113" s="180"/>
    </row>
    <row r="114" spans="14:26" s="175" customFormat="1" ht="13.5" thickBot="1">
      <c r="N114" s="115"/>
      <c r="O114" s="67" t="s">
        <v>78</v>
      </c>
      <c r="P114" s="64"/>
      <c r="Q114" s="294"/>
      <c r="R114" s="295"/>
      <c r="S114" s="69"/>
      <c r="T114" s="69"/>
      <c r="U114" s="69" t="s">
        <v>66</v>
      </c>
      <c r="V114" s="276" t="s">
        <v>66</v>
      </c>
      <c r="W114" s="68"/>
      <c r="X114" s="69"/>
      <c r="Y114" s="69"/>
      <c r="Z114" s="70"/>
    </row>
    <row r="115" spans="14:26" s="175" customFormat="1" ht="12.75">
      <c r="N115" s="47"/>
      <c r="O115" s="191" t="s">
        <v>106</v>
      </c>
      <c r="P115" s="47"/>
      <c r="Q115" s="346"/>
      <c r="R115" s="347"/>
      <c r="S115" s="342"/>
      <c r="T115" s="342"/>
      <c r="U115" s="341" t="s">
        <v>66</v>
      </c>
      <c r="V115" s="468" t="s">
        <v>66</v>
      </c>
      <c r="W115" s="392"/>
      <c r="X115" s="342"/>
      <c r="Y115" s="342"/>
      <c r="Z115" s="349"/>
    </row>
    <row r="116" spans="14:26" s="175" customFormat="1" ht="13.5" thickBot="1">
      <c r="N116" s="185"/>
      <c r="O116" s="65" t="s">
        <v>142</v>
      </c>
      <c r="P116" s="108"/>
      <c r="Q116" s="264"/>
      <c r="R116" s="264"/>
      <c r="S116" s="264"/>
      <c r="T116" s="264"/>
      <c r="U116" s="264" t="s">
        <v>66</v>
      </c>
      <c r="V116" s="267" t="s">
        <v>66</v>
      </c>
      <c r="W116" s="316"/>
      <c r="X116" s="264"/>
      <c r="Y116" s="264"/>
      <c r="Z116" s="265"/>
    </row>
    <row r="117" spans="14:26" s="175" customFormat="1" ht="13.5" thickBot="1">
      <c r="N117" s="176"/>
      <c r="O117" s="66"/>
      <c r="P117" s="60"/>
      <c r="Q117" s="266"/>
      <c r="R117" s="266"/>
      <c r="S117" s="266"/>
      <c r="T117" s="266"/>
      <c r="U117" s="266"/>
      <c r="V117" s="266"/>
      <c r="W117" s="331"/>
      <c r="X117" s="266"/>
      <c r="Y117" s="266"/>
      <c r="Z117" s="332"/>
    </row>
    <row r="118" spans="14:26" s="175" customFormat="1" ht="13.5" thickBot="1">
      <c r="N118" s="30" t="s">
        <v>10</v>
      </c>
      <c r="O118" s="31" t="s">
        <v>9</v>
      </c>
      <c r="P118" s="31"/>
      <c r="Q118" s="273"/>
      <c r="R118" s="273"/>
      <c r="S118" s="273"/>
      <c r="T118" s="273"/>
      <c r="U118" s="273"/>
      <c r="V118" s="273"/>
      <c r="W118" s="68"/>
      <c r="X118" s="273"/>
      <c r="Y118" s="273"/>
      <c r="Z118" s="300"/>
    </row>
    <row r="119" spans="14:26" s="175" customFormat="1" ht="13.5" thickBot="1">
      <c r="N119" s="115">
        <v>1</v>
      </c>
      <c r="O119" s="67" t="s">
        <v>90</v>
      </c>
      <c r="P119" s="64" t="s">
        <v>10</v>
      </c>
      <c r="Q119" s="294">
        <v>3</v>
      </c>
      <c r="R119" s="295">
        <v>2</v>
      </c>
      <c r="S119" s="69">
        <v>1</v>
      </c>
      <c r="T119" s="69"/>
      <c r="U119" s="69" t="s">
        <v>88</v>
      </c>
      <c r="V119" s="276" t="s">
        <v>89</v>
      </c>
      <c r="W119" s="68">
        <v>30</v>
      </c>
      <c r="X119" s="69">
        <v>15</v>
      </c>
      <c r="Y119" s="69">
        <v>15</v>
      </c>
      <c r="Z119" s="70">
        <v>20</v>
      </c>
    </row>
    <row r="120" spans="14:26" s="175" customFormat="1" ht="13.5" thickBot="1">
      <c r="N120" s="115">
        <v>2</v>
      </c>
      <c r="O120" s="67" t="s">
        <v>91</v>
      </c>
      <c r="P120" s="64" t="s">
        <v>10</v>
      </c>
      <c r="Q120" s="294">
        <v>2</v>
      </c>
      <c r="R120" s="295">
        <v>1.25</v>
      </c>
      <c r="S120" s="69">
        <v>0.75</v>
      </c>
      <c r="T120" s="69"/>
      <c r="U120" s="69" t="s">
        <v>84</v>
      </c>
      <c r="V120" s="276" t="s">
        <v>89</v>
      </c>
      <c r="W120" s="68">
        <v>30</v>
      </c>
      <c r="X120" s="69">
        <v>15</v>
      </c>
      <c r="Y120" s="69">
        <v>15</v>
      </c>
      <c r="Z120" s="70">
        <v>2</v>
      </c>
    </row>
    <row r="121" spans="14:26" s="175" customFormat="1" ht="13.5" thickBot="1">
      <c r="N121" s="115">
        <v>3</v>
      </c>
      <c r="O121" s="67" t="s">
        <v>92</v>
      </c>
      <c r="P121" s="64" t="s">
        <v>10</v>
      </c>
      <c r="Q121" s="294">
        <v>3</v>
      </c>
      <c r="R121" s="295">
        <v>2</v>
      </c>
      <c r="S121" s="69">
        <v>1</v>
      </c>
      <c r="T121" s="69"/>
      <c r="U121" s="69" t="s">
        <v>88</v>
      </c>
      <c r="V121" s="276" t="s">
        <v>89</v>
      </c>
      <c r="W121" s="68">
        <v>30</v>
      </c>
      <c r="X121" s="69">
        <v>15</v>
      </c>
      <c r="Y121" s="69">
        <v>15</v>
      </c>
      <c r="Z121" s="70">
        <v>20</v>
      </c>
    </row>
    <row r="122" spans="14:26" s="175" customFormat="1" ht="13.5" thickBot="1">
      <c r="N122" s="115">
        <v>4</v>
      </c>
      <c r="O122" s="67" t="s">
        <v>93</v>
      </c>
      <c r="P122" s="64" t="s">
        <v>11</v>
      </c>
      <c r="Q122" s="294">
        <v>3</v>
      </c>
      <c r="R122" s="295">
        <v>2</v>
      </c>
      <c r="S122" s="69">
        <v>1</v>
      </c>
      <c r="T122" s="69"/>
      <c r="U122" s="69" t="s">
        <v>88</v>
      </c>
      <c r="V122" s="276" t="s">
        <v>89</v>
      </c>
      <c r="W122" s="68">
        <v>30</v>
      </c>
      <c r="X122" s="69">
        <v>15</v>
      </c>
      <c r="Y122" s="69">
        <v>15</v>
      </c>
      <c r="Z122" s="70">
        <v>20</v>
      </c>
    </row>
    <row r="123" spans="14:26" s="175" customFormat="1" ht="13.5" thickBot="1">
      <c r="N123" s="115">
        <v>5</v>
      </c>
      <c r="O123" s="67" t="s">
        <v>94</v>
      </c>
      <c r="P123" s="96" t="s">
        <v>11</v>
      </c>
      <c r="Q123" s="294">
        <v>2</v>
      </c>
      <c r="R123" s="295">
        <v>1.25</v>
      </c>
      <c r="S123" s="69">
        <v>0.75</v>
      </c>
      <c r="T123" s="69"/>
      <c r="U123" s="69" t="s">
        <v>84</v>
      </c>
      <c r="V123" s="276" t="s">
        <v>89</v>
      </c>
      <c r="W123" s="68">
        <v>30</v>
      </c>
      <c r="X123" s="69">
        <v>15</v>
      </c>
      <c r="Y123" s="69">
        <v>15</v>
      </c>
      <c r="Z123" s="70">
        <v>2</v>
      </c>
    </row>
    <row r="124" spans="14:26" s="175" customFormat="1" ht="13.5" thickBot="1">
      <c r="N124" s="115"/>
      <c r="O124" s="67" t="s">
        <v>78</v>
      </c>
      <c r="P124" s="115"/>
      <c r="Q124" s="302">
        <f>SUM(Q119:Q123)</f>
        <v>13</v>
      </c>
      <c r="R124" s="303">
        <f>SUM(R119:R123)</f>
        <v>8.5</v>
      </c>
      <c r="S124" s="304">
        <f>SUM(S119:S123)</f>
        <v>4.5</v>
      </c>
      <c r="T124" s="69">
        <f>SUM(T119:T123)</f>
        <v>0</v>
      </c>
      <c r="U124" s="69" t="s">
        <v>66</v>
      </c>
      <c r="V124" s="276" t="s">
        <v>66</v>
      </c>
      <c r="W124" s="336">
        <f>SUM(W119:W123)</f>
        <v>150</v>
      </c>
      <c r="X124" s="304">
        <f>SUM(X119:X123)</f>
        <v>75</v>
      </c>
      <c r="Y124" s="304">
        <f>SUM(Y119:Y123)</f>
        <v>75</v>
      </c>
      <c r="Z124" s="306">
        <f>SUM(Z119:Z123)</f>
        <v>64</v>
      </c>
    </row>
    <row r="125" spans="14:26" s="175" customFormat="1" ht="12.75">
      <c r="N125" s="181"/>
      <c r="O125" s="182" t="s">
        <v>106</v>
      </c>
      <c r="P125" s="181"/>
      <c r="Q125" s="257"/>
      <c r="R125" s="258"/>
      <c r="S125" s="259"/>
      <c r="T125" s="259"/>
      <c r="U125" s="260" t="s">
        <v>66</v>
      </c>
      <c r="V125" s="268" t="s">
        <v>66</v>
      </c>
      <c r="W125" s="393"/>
      <c r="X125" s="259"/>
      <c r="Y125" s="259"/>
      <c r="Z125" s="263"/>
    </row>
    <row r="126" spans="14:26" s="175" customFormat="1" ht="13.5" thickBot="1">
      <c r="N126" s="183"/>
      <c r="O126" s="97" t="s">
        <v>107</v>
      </c>
      <c r="P126" s="183"/>
      <c r="Q126" s="314"/>
      <c r="R126" s="315"/>
      <c r="S126" s="264"/>
      <c r="T126" s="264"/>
      <c r="U126" s="264" t="s">
        <v>66</v>
      </c>
      <c r="V126" s="267" t="s">
        <v>66</v>
      </c>
      <c r="W126" s="316"/>
      <c r="X126" s="264"/>
      <c r="Y126" s="264"/>
      <c r="Z126" s="265"/>
    </row>
    <row r="127" spans="14:26" s="175" customFormat="1" ht="13.5" thickBot="1">
      <c r="N127" s="47"/>
      <c r="O127" s="32"/>
      <c r="P127" s="62"/>
      <c r="Q127" s="249"/>
      <c r="R127" s="249"/>
      <c r="S127" s="249"/>
      <c r="T127" s="249"/>
      <c r="U127" s="266"/>
      <c r="V127" s="266"/>
      <c r="W127" s="392"/>
      <c r="X127" s="249"/>
      <c r="Y127" s="249"/>
      <c r="Z127" s="345"/>
    </row>
    <row r="128" spans="14:26" s="175" customFormat="1" ht="13.5" thickBot="1">
      <c r="N128" s="30" t="s">
        <v>11</v>
      </c>
      <c r="O128" s="31" t="s">
        <v>12</v>
      </c>
      <c r="P128" s="31"/>
      <c r="Q128" s="273"/>
      <c r="R128" s="273"/>
      <c r="S128" s="273"/>
      <c r="T128" s="273"/>
      <c r="U128" s="273"/>
      <c r="V128" s="273"/>
      <c r="W128" s="68"/>
      <c r="X128" s="273"/>
      <c r="Y128" s="273"/>
      <c r="Z128" s="300"/>
    </row>
    <row r="129" spans="14:26" s="175" customFormat="1" ht="13.5" thickBot="1">
      <c r="N129" s="170">
        <v>7</v>
      </c>
      <c r="O129" s="100" t="s">
        <v>163</v>
      </c>
      <c r="P129" s="64" t="s">
        <v>10</v>
      </c>
      <c r="Q129" s="294">
        <v>3</v>
      </c>
      <c r="R129" s="295">
        <v>2</v>
      </c>
      <c r="S129" s="69">
        <v>1</v>
      </c>
      <c r="T129" s="69"/>
      <c r="U129" s="69" t="s">
        <v>88</v>
      </c>
      <c r="V129" s="276" t="s">
        <v>89</v>
      </c>
      <c r="W129" s="291">
        <v>30</v>
      </c>
      <c r="X129" s="240">
        <v>15</v>
      </c>
      <c r="Y129" s="240">
        <v>15</v>
      </c>
      <c r="Z129" s="241">
        <v>20</v>
      </c>
    </row>
    <row r="130" spans="14:26" s="175" customFormat="1" ht="26.25" thickBot="1">
      <c r="N130" s="177">
        <v>8</v>
      </c>
      <c r="O130" s="101" t="s">
        <v>164</v>
      </c>
      <c r="P130" s="64" t="s">
        <v>11</v>
      </c>
      <c r="Q130" s="294">
        <v>3</v>
      </c>
      <c r="R130" s="295">
        <v>2</v>
      </c>
      <c r="S130" s="69">
        <v>1</v>
      </c>
      <c r="T130" s="69"/>
      <c r="U130" s="69" t="s">
        <v>88</v>
      </c>
      <c r="V130" s="276" t="s">
        <v>89</v>
      </c>
      <c r="W130" s="68">
        <v>30</v>
      </c>
      <c r="X130" s="69">
        <v>15</v>
      </c>
      <c r="Y130" s="69">
        <v>15</v>
      </c>
      <c r="Z130" s="306">
        <v>20</v>
      </c>
    </row>
    <row r="131" spans="14:26" s="175" customFormat="1" ht="13.5" thickBot="1">
      <c r="N131" s="177">
        <v>9</v>
      </c>
      <c r="O131" s="101" t="s">
        <v>165</v>
      </c>
      <c r="P131" s="68" t="s">
        <v>10</v>
      </c>
      <c r="Q131" s="294">
        <v>2</v>
      </c>
      <c r="R131" s="295">
        <v>1.25</v>
      </c>
      <c r="S131" s="69">
        <v>0.75</v>
      </c>
      <c r="T131" s="69"/>
      <c r="U131" s="69" t="s">
        <v>84</v>
      </c>
      <c r="V131" s="276" t="s">
        <v>89</v>
      </c>
      <c r="W131" s="68">
        <v>30</v>
      </c>
      <c r="X131" s="69">
        <v>15</v>
      </c>
      <c r="Y131" s="69">
        <v>15</v>
      </c>
      <c r="Z131" s="306">
        <v>2</v>
      </c>
    </row>
    <row r="132" spans="14:26" s="175" customFormat="1" ht="13.5" thickBot="1">
      <c r="N132" s="115">
        <v>10</v>
      </c>
      <c r="O132" s="67" t="s">
        <v>111</v>
      </c>
      <c r="P132" s="64" t="s">
        <v>11</v>
      </c>
      <c r="Q132" s="294">
        <v>2</v>
      </c>
      <c r="R132" s="295">
        <v>1.25</v>
      </c>
      <c r="S132" s="69">
        <v>0.75</v>
      </c>
      <c r="T132" s="69"/>
      <c r="U132" s="69" t="s">
        <v>84</v>
      </c>
      <c r="V132" s="276" t="s">
        <v>89</v>
      </c>
      <c r="W132" s="68">
        <v>30</v>
      </c>
      <c r="X132" s="69">
        <v>15</v>
      </c>
      <c r="Y132" s="69">
        <v>15</v>
      </c>
      <c r="Z132" s="70">
        <v>2</v>
      </c>
    </row>
    <row r="133" spans="14:26" s="175" customFormat="1" ht="13.5" thickBot="1">
      <c r="N133" s="177">
        <v>11</v>
      </c>
      <c r="O133" s="101" t="s">
        <v>166</v>
      </c>
      <c r="P133" s="64" t="s">
        <v>11</v>
      </c>
      <c r="Q133" s="294">
        <v>3</v>
      </c>
      <c r="R133" s="295">
        <v>2</v>
      </c>
      <c r="S133" s="69">
        <v>1</v>
      </c>
      <c r="T133" s="69"/>
      <c r="U133" s="69" t="s">
        <v>88</v>
      </c>
      <c r="V133" s="276" t="s">
        <v>89</v>
      </c>
      <c r="W133" s="68">
        <v>30</v>
      </c>
      <c r="X133" s="69">
        <v>15</v>
      </c>
      <c r="Y133" s="69">
        <v>15</v>
      </c>
      <c r="Z133" s="70">
        <v>20</v>
      </c>
    </row>
    <row r="134" spans="14:26" s="175" customFormat="1" ht="13.5" thickBot="1">
      <c r="N134" s="115"/>
      <c r="O134" s="67" t="s">
        <v>78</v>
      </c>
      <c r="P134" s="67"/>
      <c r="Q134" s="344">
        <f>SUM(Q129:Q133)</f>
        <v>13</v>
      </c>
      <c r="R134" s="302">
        <f>SUM(R129:R133)</f>
        <v>8.5</v>
      </c>
      <c r="S134" s="304">
        <f>SUM(S129:S133)</f>
        <v>4.5</v>
      </c>
      <c r="T134" s="69">
        <f>SUM(T129:T133)</f>
        <v>0</v>
      </c>
      <c r="U134" s="69" t="s">
        <v>66</v>
      </c>
      <c r="V134" s="276" t="s">
        <v>66</v>
      </c>
      <c r="W134" s="336">
        <f>SUM(W129:W133)</f>
        <v>150</v>
      </c>
      <c r="X134" s="304">
        <f>SUM(X129:X133)</f>
        <v>75</v>
      </c>
      <c r="Y134" s="304">
        <f>SUM(Y129:Y133)</f>
        <v>75</v>
      </c>
      <c r="Z134" s="306">
        <f>SUM(Z129:Z133)</f>
        <v>64</v>
      </c>
    </row>
    <row r="135" spans="14:26" s="175" customFormat="1" ht="12.75">
      <c r="N135" s="187"/>
      <c r="O135" s="182" t="s">
        <v>106</v>
      </c>
      <c r="P135" s="187"/>
      <c r="Q135" s="317"/>
      <c r="R135" s="318"/>
      <c r="S135" s="260"/>
      <c r="T135" s="260"/>
      <c r="U135" s="260" t="s">
        <v>66</v>
      </c>
      <c r="V135" s="268" t="s">
        <v>66</v>
      </c>
      <c r="W135" s="319"/>
      <c r="X135" s="260"/>
      <c r="Y135" s="260"/>
      <c r="Z135" s="261"/>
    </row>
    <row r="136" spans="14:26" s="175" customFormat="1" ht="13.5" thickBot="1">
      <c r="N136" s="183"/>
      <c r="O136" s="97" t="s">
        <v>142</v>
      </c>
      <c r="P136" s="183"/>
      <c r="Q136" s="307"/>
      <c r="R136" s="308"/>
      <c r="S136" s="309"/>
      <c r="T136" s="264"/>
      <c r="U136" s="264" t="s">
        <v>66</v>
      </c>
      <c r="V136" s="267" t="s">
        <v>66</v>
      </c>
      <c r="W136" s="466"/>
      <c r="X136" s="309"/>
      <c r="Y136" s="309"/>
      <c r="Z136" s="265"/>
    </row>
    <row r="137" spans="14:26" s="175" customFormat="1" ht="13.5" thickBot="1">
      <c r="N137" s="115"/>
      <c r="O137" s="130"/>
      <c r="P137" s="103"/>
      <c r="Q137" s="104"/>
      <c r="R137" s="104"/>
      <c r="S137" s="104"/>
      <c r="T137" s="63"/>
      <c r="U137" s="63"/>
      <c r="V137" s="63"/>
      <c r="W137" s="36"/>
      <c r="X137" s="104"/>
      <c r="Y137" s="104"/>
      <c r="Z137" s="200"/>
    </row>
    <row r="138" spans="14:26" s="175" customFormat="1" ht="13.5" thickBot="1">
      <c r="N138" s="187"/>
      <c r="O138" s="203" t="s">
        <v>132</v>
      </c>
      <c r="P138" s="63"/>
      <c r="Q138" s="189"/>
      <c r="R138" s="189"/>
      <c r="S138" s="189"/>
      <c r="T138" s="189"/>
      <c r="U138" s="63"/>
      <c r="V138" s="63"/>
      <c r="W138" s="115"/>
      <c r="X138" s="103"/>
      <c r="Y138" s="103"/>
      <c r="Z138" s="180"/>
    </row>
    <row r="139" spans="14:26" s="175" customFormat="1" ht="13.5" thickBot="1">
      <c r="N139" s="204">
        <v>12</v>
      </c>
      <c r="O139" s="129" t="s">
        <v>167</v>
      </c>
      <c r="P139" s="205" t="s">
        <v>10</v>
      </c>
      <c r="Q139" s="398">
        <v>2</v>
      </c>
      <c r="R139" s="494">
        <v>1.25</v>
      </c>
      <c r="S139" s="250">
        <v>0.75</v>
      </c>
      <c r="T139" s="343" t="s">
        <v>113</v>
      </c>
      <c r="U139" s="69" t="s">
        <v>185</v>
      </c>
      <c r="V139" s="369" t="s">
        <v>96</v>
      </c>
      <c r="W139" s="331">
        <v>30</v>
      </c>
      <c r="X139" s="343">
        <v>15</v>
      </c>
      <c r="Y139" s="343">
        <v>15</v>
      </c>
      <c r="Z139" s="370">
        <v>2</v>
      </c>
    </row>
    <row r="140" spans="14:26" s="175" customFormat="1" ht="26.25" thickBot="1">
      <c r="N140" s="177">
        <v>13</v>
      </c>
      <c r="O140" s="101" t="s">
        <v>168</v>
      </c>
      <c r="P140" s="64" t="s">
        <v>10</v>
      </c>
      <c r="Q140" s="294">
        <v>2</v>
      </c>
      <c r="R140" s="494">
        <v>1.25</v>
      </c>
      <c r="S140" s="250">
        <v>0.75</v>
      </c>
      <c r="T140" s="69" t="s">
        <v>113</v>
      </c>
      <c r="U140" s="69" t="s">
        <v>84</v>
      </c>
      <c r="V140" s="276" t="s">
        <v>96</v>
      </c>
      <c r="W140" s="68">
        <v>30</v>
      </c>
      <c r="X140" s="69">
        <v>15</v>
      </c>
      <c r="Y140" s="69">
        <v>15</v>
      </c>
      <c r="Z140" s="70">
        <v>2</v>
      </c>
    </row>
    <row r="141" spans="14:26" s="175" customFormat="1" ht="13.5" thickBot="1">
      <c r="N141" s="204">
        <v>14</v>
      </c>
      <c r="O141" s="215" t="s">
        <v>169</v>
      </c>
      <c r="P141" s="488" t="s">
        <v>10</v>
      </c>
      <c r="Q141" s="314">
        <v>2</v>
      </c>
      <c r="R141" s="494">
        <v>1.25</v>
      </c>
      <c r="S141" s="250">
        <v>0.75</v>
      </c>
      <c r="T141" s="264" t="s">
        <v>113</v>
      </c>
      <c r="U141" s="264" t="s">
        <v>84</v>
      </c>
      <c r="V141" s="267" t="s">
        <v>96</v>
      </c>
      <c r="W141" s="316">
        <v>30</v>
      </c>
      <c r="X141" s="264">
        <v>15</v>
      </c>
      <c r="Y141" s="264">
        <v>15</v>
      </c>
      <c r="Z141" s="265">
        <v>2</v>
      </c>
    </row>
    <row r="142" spans="14:26" s="175" customFormat="1" ht="13.5" thickBot="1">
      <c r="N142" s="177">
        <v>15</v>
      </c>
      <c r="O142" s="67" t="s">
        <v>170</v>
      </c>
      <c r="P142" s="64" t="s">
        <v>10</v>
      </c>
      <c r="Q142" s="294">
        <v>2</v>
      </c>
      <c r="R142" s="494">
        <v>1.25</v>
      </c>
      <c r="S142" s="250">
        <v>0.75</v>
      </c>
      <c r="T142" s="69" t="s">
        <v>136</v>
      </c>
      <c r="U142" s="69" t="s">
        <v>84</v>
      </c>
      <c r="V142" s="276" t="s">
        <v>96</v>
      </c>
      <c r="W142" s="68">
        <v>30</v>
      </c>
      <c r="X142" s="69">
        <v>15</v>
      </c>
      <c r="Y142" s="69">
        <v>15</v>
      </c>
      <c r="Z142" s="70">
        <v>2</v>
      </c>
    </row>
    <row r="143" spans="14:26" s="175" customFormat="1" ht="13.5" thickBot="1">
      <c r="N143" s="177">
        <v>16</v>
      </c>
      <c r="O143" s="67" t="s">
        <v>171</v>
      </c>
      <c r="P143" s="64" t="s">
        <v>10</v>
      </c>
      <c r="Q143" s="294">
        <v>2</v>
      </c>
      <c r="R143" s="494">
        <v>1.25</v>
      </c>
      <c r="S143" s="250">
        <v>0.75</v>
      </c>
      <c r="T143" s="69" t="s">
        <v>113</v>
      </c>
      <c r="U143" s="69" t="s">
        <v>185</v>
      </c>
      <c r="V143" s="276" t="s">
        <v>96</v>
      </c>
      <c r="W143" s="68">
        <v>30</v>
      </c>
      <c r="X143" s="69">
        <v>15</v>
      </c>
      <c r="Y143" s="69">
        <v>15</v>
      </c>
      <c r="Z143" s="70">
        <v>2</v>
      </c>
    </row>
    <row r="144" spans="14:26" s="175" customFormat="1" ht="13.5" thickBot="1">
      <c r="N144" s="177">
        <v>13</v>
      </c>
      <c r="O144" s="67" t="s">
        <v>172</v>
      </c>
      <c r="P144" s="64" t="s">
        <v>10</v>
      </c>
      <c r="Q144" s="294">
        <v>2</v>
      </c>
      <c r="R144" s="494">
        <v>1.25</v>
      </c>
      <c r="S144" s="250">
        <v>0.75</v>
      </c>
      <c r="T144" s="69" t="s">
        <v>113</v>
      </c>
      <c r="U144" s="69" t="s">
        <v>185</v>
      </c>
      <c r="V144" s="276" t="s">
        <v>96</v>
      </c>
      <c r="W144" s="68">
        <v>30</v>
      </c>
      <c r="X144" s="69">
        <v>15</v>
      </c>
      <c r="Y144" s="69">
        <v>15</v>
      </c>
      <c r="Z144" s="70">
        <v>2</v>
      </c>
    </row>
    <row r="145" spans="14:26" s="175" customFormat="1" ht="26.25" thickBot="1">
      <c r="N145" s="177">
        <v>17</v>
      </c>
      <c r="O145" s="216" t="s">
        <v>173</v>
      </c>
      <c r="P145" s="64" t="s">
        <v>11</v>
      </c>
      <c r="Q145" s="294">
        <v>2</v>
      </c>
      <c r="R145" s="494">
        <v>1.25</v>
      </c>
      <c r="S145" s="250">
        <v>0.75</v>
      </c>
      <c r="T145" s="69" t="s">
        <v>113</v>
      </c>
      <c r="U145" s="69" t="s">
        <v>84</v>
      </c>
      <c r="V145" s="276" t="s">
        <v>96</v>
      </c>
      <c r="W145" s="68">
        <v>30</v>
      </c>
      <c r="X145" s="69">
        <v>15</v>
      </c>
      <c r="Y145" s="69">
        <v>15</v>
      </c>
      <c r="Z145" s="70">
        <v>2</v>
      </c>
    </row>
    <row r="146" spans="14:26" s="175" customFormat="1" ht="13.5" thickBot="1">
      <c r="N146" s="177">
        <v>18</v>
      </c>
      <c r="O146" s="67" t="s">
        <v>174</v>
      </c>
      <c r="P146" s="64" t="s">
        <v>11</v>
      </c>
      <c r="Q146" s="294">
        <v>2</v>
      </c>
      <c r="R146" s="494">
        <v>1.25</v>
      </c>
      <c r="S146" s="250">
        <v>0.75</v>
      </c>
      <c r="T146" s="69" t="s">
        <v>113</v>
      </c>
      <c r="U146" s="69" t="s">
        <v>84</v>
      </c>
      <c r="V146" s="276" t="s">
        <v>96</v>
      </c>
      <c r="W146" s="68">
        <v>30</v>
      </c>
      <c r="X146" s="69">
        <v>15</v>
      </c>
      <c r="Y146" s="69">
        <v>15</v>
      </c>
      <c r="Z146" s="70">
        <v>2</v>
      </c>
    </row>
    <row r="147" spans="14:26" s="175" customFormat="1" ht="26.25" thickBot="1">
      <c r="N147" s="177">
        <v>19</v>
      </c>
      <c r="O147" s="101" t="s">
        <v>175</v>
      </c>
      <c r="P147" s="64" t="s">
        <v>11</v>
      </c>
      <c r="Q147" s="294">
        <v>2</v>
      </c>
      <c r="R147" s="494">
        <v>1.25</v>
      </c>
      <c r="S147" s="250">
        <v>0.75</v>
      </c>
      <c r="T147" s="69" t="s">
        <v>113</v>
      </c>
      <c r="U147" s="69" t="s">
        <v>185</v>
      </c>
      <c r="V147" s="276" t="s">
        <v>96</v>
      </c>
      <c r="W147" s="68">
        <v>30</v>
      </c>
      <c r="X147" s="69">
        <v>15</v>
      </c>
      <c r="Y147" s="69">
        <v>15</v>
      </c>
      <c r="Z147" s="70">
        <v>2</v>
      </c>
    </row>
    <row r="148" spans="14:26" s="175" customFormat="1" ht="13.5" thickBot="1">
      <c r="N148" s="206">
        <v>20</v>
      </c>
      <c r="O148" s="101" t="s">
        <v>114</v>
      </c>
      <c r="P148" s="118" t="s">
        <v>11</v>
      </c>
      <c r="Q148" s="250">
        <v>2</v>
      </c>
      <c r="R148" s="494">
        <v>1.25</v>
      </c>
      <c r="S148" s="250">
        <v>0.75</v>
      </c>
      <c r="T148" s="250" t="s">
        <v>113</v>
      </c>
      <c r="U148" s="69" t="s">
        <v>185</v>
      </c>
      <c r="V148" s="68" t="s">
        <v>96</v>
      </c>
      <c r="W148" s="250">
        <v>30</v>
      </c>
      <c r="X148" s="250">
        <v>15</v>
      </c>
      <c r="Y148" s="250">
        <v>15</v>
      </c>
      <c r="Z148" s="250">
        <v>2</v>
      </c>
    </row>
    <row r="149" spans="14:26" s="175" customFormat="1" ht="13.5" thickBot="1">
      <c r="N149" s="206">
        <v>21</v>
      </c>
      <c r="O149" s="101" t="s">
        <v>176</v>
      </c>
      <c r="P149" s="118" t="s">
        <v>11</v>
      </c>
      <c r="Q149" s="250">
        <v>2</v>
      </c>
      <c r="R149" s="494">
        <v>1.25</v>
      </c>
      <c r="S149" s="250">
        <v>0.75</v>
      </c>
      <c r="T149" s="250"/>
      <c r="U149" s="69" t="s">
        <v>185</v>
      </c>
      <c r="V149" s="68" t="s">
        <v>96</v>
      </c>
      <c r="W149" s="250">
        <v>30</v>
      </c>
      <c r="X149" s="250">
        <v>15</v>
      </c>
      <c r="Y149" s="250">
        <v>15</v>
      </c>
      <c r="Z149" s="250">
        <v>2</v>
      </c>
    </row>
    <row r="150" spans="14:26" s="175" customFormat="1" ht="13.5" thickBot="1">
      <c r="N150" s="67">
        <v>22</v>
      </c>
      <c r="O150" s="67" t="s">
        <v>177</v>
      </c>
      <c r="P150" s="118" t="s">
        <v>11</v>
      </c>
      <c r="Q150" s="250">
        <v>2</v>
      </c>
      <c r="R150" s="494">
        <v>1.25</v>
      </c>
      <c r="S150" s="250">
        <v>0.75</v>
      </c>
      <c r="T150" s="250"/>
      <c r="U150" s="69" t="s">
        <v>185</v>
      </c>
      <c r="V150" s="68" t="s">
        <v>96</v>
      </c>
      <c r="W150" s="250">
        <v>30</v>
      </c>
      <c r="X150" s="250">
        <v>15</v>
      </c>
      <c r="Y150" s="250">
        <v>15</v>
      </c>
      <c r="Z150" s="250">
        <v>2</v>
      </c>
    </row>
    <row r="151" spans="14:26" s="175" customFormat="1" ht="13.5" thickBot="1">
      <c r="N151" s="67">
        <v>23</v>
      </c>
      <c r="O151" s="67" t="s">
        <v>178</v>
      </c>
      <c r="P151" s="118" t="s">
        <v>11</v>
      </c>
      <c r="Q151" s="250">
        <v>2</v>
      </c>
      <c r="R151" s="494">
        <v>1.25</v>
      </c>
      <c r="S151" s="250">
        <v>0.75</v>
      </c>
      <c r="T151" s="250"/>
      <c r="U151" s="69" t="s">
        <v>185</v>
      </c>
      <c r="V151" s="68" t="s">
        <v>96</v>
      </c>
      <c r="W151" s="250">
        <v>30</v>
      </c>
      <c r="X151" s="250">
        <v>15</v>
      </c>
      <c r="Y151" s="250">
        <v>15</v>
      </c>
      <c r="Z151" s="250">
        <v>2</v>
      </c>
    </row>
    <row r="152" spans="14:26" s="175" customFormat="1" ht="13.5" thickBot="1">
      <c r="N152" s="67">
        <v>24</v>
      </c>
      <c r="O152" s="67" t="s">
        <v>151</v>
      </c>
      <c r="P152" s="118" t="s">
        <v>11</v>
      </c>
      <c r="Q152" s="250">
        <v>2</v>
      </c>
      <c r="R152" s="494">
        <v>1.25</v>
      </c>
      <c r="S152" s="250">
        <v>0.75</v>
      </c>
      <c r="T152" s="250"/>
      <c r="U152" s="69" t="s">
        <v>185</v>
      </c>
      <c r="V152" s="68" t="s">
        <v>96</v>
      </c>
      <c r="W152" s="250">
        <v>30</v>
      </c>
      <c r="X152" s="250">
        <v>15</v>
      </c>
      <c r="Y152" s="250">
        <v>15</v>
      </c>
      <c r="Z152" s="250">
        <v>2</v>
      </c>
    </row>
    <row r="153" spans="14:26" s="175" customFormat="1" ht="13.5" thickBot="1">
      <c r="N153" s="67"/>
      <c r="O153" s="67" t="s">
        <v>78</v>
      </c>
      <c r="P153" s="67"/>
      <c r="Q153" s="329">
        <f>SUM(Q140:Q149)</f>
        <v>20</v>
      </c>
      <c r="R153" s="329">
        <v>12.5</v>
      </c>
      <c r="S153" s="329">
        <v>7.5</v>
      </c>
      <c r="T153" s="396">
        <f>SUM(T139:T152)</f>
        <v>0</v>
      </c>
      <c r="U153" s="396" t="s">
        <v>66</v>
      </c>
      <c r="V153" s="469" t="s">
        <v>66</v>
      </c>
      <c r="W153" s="329">
        <v>300</v>
      </c>
      <c r="X153" s="329">
        <v>150</v>
      </c>
      <c r="Y153" s="329">
        <v>150</v>
      </c>
      <c r="Z153" s="329">
        <f>SUM(Z139:Z152)</f>
        <v>28</v>
      </c>
    </row>
    <row r="154" spans="14:26" s="175" customFormat="1" ht="13.5" thickBot="1">
      <c r="N154" s="67"/>
      <c r="O154" s="67" t="s">
        <v>106</v>
      </c>
      <c r="P154" s="67"/>
      <c r="Q154" s="396"/>
      <c r="R154" s="396"/>
      <c r="S154" s="396"/>
      <c r="T154" s="396"/>
      <c r="U154" s="396" t="s">
        <v>66</v>
      </c>
      <c r="V154" s="469" t="s">
        <v>66</v>
      </c>
      <c r="W154" s="396"/>
      <c r="X154" s="396"/>
      <c r="Y154" s="396"/>
      <c r="Z154" s="329"/>
    </row>
    <row r="155" spans="14:26" s="175" customFormat="1" ht="13.5" thickBot="1">
      <c r="N155" s="67"/>
      <c r="O155" s="80" t="s">
        <v>107</v>
      </c>
      <c r="P155" s="67"/>
      <c r="Q155" s="329">
        <v>20</v>
      </c>
      <c r="R155" s="329">
        <v>12.5</v>
      </c>
      <c r="S155" s="329">
        <v>7.5</v>
      </c>
      <c r="T155" s="396"/>
      <c r="U155" s="396" t="s">
        <v>66</v>
      </c>
      <c r="V155" s="469" t="s">
        <v>66</v>
      </c>
      <c r="W155" s="329">
        <v>300</v>
      </c>
      <c r="X155" s="329">
        <v>150</v>
      </c>
      <c r="Y155" s="329">
        <v>150</v>
      </c>
      <c r="Z155" s="329">
        <v>0</v>
      </c>
    </row>
    <row r="156" spans="14:26" s="175" customFormat="1" ht="13.5" thickBot="1">
      <c r="N156" s="62"/>
      <c r="O156" s="32"/>
      <c r="P156" s="62"/>
      <c r="Q156" s="399"/>
      <c r="R156" s="399"/>
      <c r="S156" s="399"/>
      <c r="T156" s="397"/>
      <c r="U156" s="397"/>
      <c r="V156" s="397"/>
      <c r="W156" s="470"/>
      <c r="X156" s="399"/>
      <c r="Y156" s="399"/>
      <c r="Z156" s="471"/>
    </row>
    <row r="157" spans="14:26" s="175" customFormat="1" ht="13.5" thickBot="1">
      <c r="N157" s="109" t="s">
        <v>115</v>
      </c>
      <c r="O157" s="116" t="s">
        <v>13</v>
      </c>
      <c r="P157" s="67"/>
      <c r="Q157" s="329"/>
      <c r="R157" s="329"/>
      <c r="S157" s="329"/>
      <c r="T157" s="396"/>
      <c r="U157" s="396"/>
      <c r="V157" s="469"/>
      <c r="W157" s="329"/>
      <c r="X157" s="329"/>
      <c r="Y157" s="329"/>
      <c r="Z157" s="329"/>
    </row>
    <row r="158" spans="14:26" s="175" customFormat="1" ht="13.5" thickBot="1">
      <c r="N158" s="115">
        <v>24</v>
      </c>
      <c r="O158" s="101" t="s">
        <v>95</v>
      </c>
      <c r="P158" s="64" t="s">
        <v>10</v>
      </c>
      <c r="Q158" s="302">
        <v>2</v>
      </c>
      <c r="R158" s="295">
        <v>1.25</v>
      </c>
      <c r="S158" s="304">
        <v>0.75</v>
      </c>
      <c r="T158" s="69"/>
      <c r="U158" s="69" t="s">
        <v>185</v>
      </c>
      <c r="V158" s="276" t="s">
        <v>89</v>
      </c>
      <c r="W158" s="68">
        <v>30</v>
      </c>
      <c r="X158" s="69"/>
      <c r="Y158" s="69">
        <v>30</v>
      </c>
      <c r="Z158" s="70">
        <v>2</v>
      </c>
    </row>
    <row r="159" spans="14:26" s="175" customFormat="1" ht="13.5" thickBot="1">
      <c r="N159" s="115">
        <v>25</v>
      </c>
      <c r="O159" s="114" t="s">
        <v>95</v>
      </c>
      <c r="P159" s="118" t="s">
        <v>11</v>
      </c>
      <c r="Q159" s="302">
        <v>2</v>
      </c>
      <c r="R159" s="295">
        <v>1.25</v>
      </c>
      <c r="S159" s="304">
        <v>0.75</v>
      </c>
      <c r="T159" s="69"/>
      <c r="U159" s="276" t="s">
        <v>185</v>
      </c>
      <c r="V159" s="276" t="s">
        <v>89</v>
      </c>
      <c r="W159" s="68">
        <v>30</v>
      </c>
      <c r="X159" s="69"/>
      <c r="Y159" s="276">
        <v>30</v>
      </c>
      <c r="Z159" s="70">
        <v>2</v>
      </c>
    </row>
    <row r="160" spans="14:26" s="175" customFormat="1" ht="12.75">
      <c r="N160" s="107">
        <v>26</v>
      </c>
      <c r="O160" s="107" t="s">
        <v>109</v>
      </c>
      <c r="P160" s="75" t="s">
        <v>10</v>
      </c>
      <c r="Q160" s="301">
        <v>5</v>
      </c>
      <c r="R160" s="256"/>
      <c r="S160" s="301">
        <v>5</v>
      </c>
      <c r="T160" s="256"/>
      <c r="U160" s="256" t="s">
        <v>186</v>
      </c>
      <c r="V160" s="269" t="s">
        <v>89</v>
      </c>
      <c r="W160" s="463"/>
      <c r="X160" s="256"/>
      <c r="Y160" s="256"/>
      <c r="Z160" s="464">
        <v>0</v>
      </c>
    </row>
    <row r="161" spans="14:26" s="175" customFormat="1" ht="13.5" thickBot="1">
      <c r="N161" s="107">
        <v>27</v>
      </c>
      <c r="O161" s="107" t="s">
        <v>109</v>
      </c>
      <c r="P161" s="75" t="s">
        <v>11</v>
      </c>
      <c r="Q161" s="301">
        <v>5</v>
      </c>
      <c r="R161" s="256"/>
      <c r="S161" s="301">
        <v>5</v>
      </c>
      <c r="T161" s="256"/>
      <c r="U161" s="256" t="s">
        <v>88</v>
      </c>
      <c r="V161" s="269" t="s">
        <v>89</v>
      </c>
      <c r="W161" s="463" t="s">
        <v>113</v>
      </c>
      <c r="X161" s="256"/>
      <c r="Y161" s="256"/>
      <c r="Z161" s="465">
        <v>0</v>
      </c>
    </row>
    <row r="162" spans="14:26" s="175" customFormat="1" ht="13.5" thickBot="1">
      <c r="N162" s="67" t="s">
        <v>78</v>
      </c>
      <c r="O162" s="115" t="s">
        <v>117</v>
      </c>
      <c r="P162" s="113" t="s">
        <v>113</v>
      </c>
      <c r="Q162" s="303">
        <f>SUM(Q158,Q159,Q160,Q161)</f>
        <v>14</v>
      </c>
      <c r="R162" s="304">
        <v>2</v>
      </c>
      <c r="S162" s="304">
        <f>SUM(S158,S159,S160,S161)</f>
        <v>11.5</v>
      </c>
      <c r="T162" s="69" t="s">
        <v>116</v>
      </c>
      <c r="U162" s="70" t="s">
        <v>66</v>
      </c>
      <c r="V162" s="305" t="s">
        <v>66</v>
      </c>
      <c r="W162" s="302">
        <v>60</v>
      </c>
      <c r="X162" s="304" t="s">
        <v>113</v>
      </c>
      <c r="Y162" s="306">
        <v>60</v>
      </c>
      <c r="Z162" s="306">
        <v>2</v>
      </c>
    </row>
    <row r="163" spans="14:26" s="175" customFormat="1" ht="13.5" thickBot="1">
      <c r="N163" s="182" t="s">
        <v>106</v>
      </c>
      <c r="O163" s="187"/>
      <c r="P163" s="202"/>
      <c r="Q163" s="318"/>
      <c r="R163" s="260"/>
      <c r="S163" s="260"/>
      <c r="T163" s="260" t="s">
        <v>66</v>
      </c>
      <c r="U163" s="261" t="s">
        <v>66</v>
      </c>
      <c r="V163" s="268"/>
      <c r="W163" s="317"/>
      <c r="X163" s="260"/>
      <c r="Y163" s="261"/>
      <c r="Z163" s="70"/>
    </row>
    <row r="164" spans="14:27" s="175" customFormat="1" ht="13.5" thickBot="1">
      <c r="N164" s="106" t="s">
        <v>142</v>
      </c>
      <c r="O164" s="183"/>
      <c r="P164" s="98"/>
      <c r="Q164" s="308"/>
      <c r="R164" s="309"/>
      <c r="S164" s="264"/>
      <c r="T164" s="343" t="s">
        <v>66</v>
      </c>
      <c r="U164" s="370" t="s">
        <v>66</v>
      </c>
      <c r="V164" s="310"/>
      <c r="W164" s="307"/>
      <c r="X164" s="309"/>
      <c r="Y164" s="265"/>
      <c r="Z164" s="70"/>
      <c r="AA164" s="62"/>
    </row>
    <row r="165" spans="14:27" s="175" customFormat="1" ht="12.75">
      <c r="N165" s="107"/>
      <c r="O165" s="72"/>
      <c r="P165" s="107"/>
      <c r="Q165" s="256"/>
      <c r="R165" s="256"/>
      <c r="S165" s="256"/>
      <c r="T165" s="256"/>
      <c r="U165" s="256"/>
      <c r="V165" s="269"/>
      <c r="W165" s="320"/>
      <c r="X165" s="256"/>
      <c r="Y165" s="256"/>
      <c r="Z165" s="323"/>
      <c r="AA165" s="62"/>
    </row>
    <row r="166" spans="14:27" s="175" customFormat="1" ht="12.75">
      <c r="N166" s="73" t="s">
        <v>62</v>
      </c>
      <c r="O166" s="73" t="s">
        <v>67</v>
      </c>
      <c r="P166" s="73"/>
      <c r="Q166" s="256"/>
      <c r="R166" s="256"/>
      <c r="S166" s="256"/>
      <c r="T166" s="256"/>
      <c r="U166" s="256" t="s">
        <v>66</v>
      </c>
      <c r="V166" s="269" t="s">
        <v>66</v>
      </c>
      <c r="W166" s="320"/>
      <c r="X166" s="256"/>
      <c r="Y166" s="256"/>
      <c r="Z166" s="323"/>
      <c r="AA166" s="62"/>
    </row>
    <row r="167" spans="14:27" s="175" customFormat="1" ht="12.75">
      <c r="N167" s="107" t="s">
        <v>113</v>
      </c>
      <c r="O167" s="107" t="s">
        <v>78</v>
      </c>
      <c r="P167" s="107"/>
      <c r="Q167" s="301" t="s">
        <v>113</v>
      </c>
      <c r="R167" s="301" t="s">
        <v>113</v>
      </c>
      <c r="S167" s="301" t="s">
        <v>113</v>
      </c>
      <c r="T167" s="256"/>
      <c r="U167" s="256" t="s">
        <v>66</v>
      </c>
      <c r="V167" s="269" t="s">
        <v>66</v>
      </c>
      <c r="W167" s="463" t="s">
        <v>113</v>
      </c>
      <c r="X167" s="301" t="s">
        <v>113</v>
      </c>
      <c r="Y167" s="301" t="s">
        <v>113</v>
      </c>
      <c r="Z167" s="472" t="s">
        <v>113</v>
      </c>
      <c r="AA167" s="62"/>
    </row>
    <row r="168" spans="14:27" s="175" customFormat="1" ht="12.75">
      <c r="N168" s="107" t="s">
        <v>113</v>
      </c>
      <c r="O168" s="107" t="s">
        <v>106</v>
      </c>
      <c r="P168" s="107"/>
      <c r="Q168" s="256"/>
      <c r="R168" s="256"/>
      <c r="S168" s="256"/>
      <c r="T168" s="256"/>
      <c r="U168" s="256" t="s">
        <v>66</v>
      </c>
      <c r="V168" s="269" t="s">
        <v>66</v>
      </c>
      <c r="W168" s="320"/>
      <c r="X168" s="256"/>
      <c r="Y168" s="256"/>
      <c r="Z168" s="364"/>
      <c r="AA168" s="62"/>
    </row>
    <row r="169" spans="14:27" s="175" customFormat="1" ht="12.75">
      <c r="N169" s="107" t="s">
        <v>113</v>
      </c>
      <c r="O169" s="72" t="s">
        <v>107</v>
      </c>
      <c r="P169" s="107"/>
      <c r="Q169" s="301" t="s">
        <v>113</v>
      </c>
      <c r="R169" s="301" t="s">
        <v>113</v>
      </c>
      <c r="S169" s="301" t="s">
        <v>113</v>
      </c>
      <c r="T169" s="256"/>
      <c r="U169" s="256" t="s">
        <v>66</v>
      </c>
      <c r="V169" s="269" t="s">
        <v>66</v>
      </c>
      <c r="W169" s="362" t="s">
        <v>113</v>
      </c>
      <c r="X169" s="301" t="s">
        <v>113</v>
      </c>
      <c r="Y169" s="301" t="s">
        <v>113</v>
      </c>
      <c r="Z169" s="364" t="s">
        <v>113</v>
      </c>
      <c r="AA169" s="62"/>
    </row>
    <row r="170" spans="14:27" s="175" customFormat="1" ht="12.75">
      <c r="N170" s="207"/>
      <c r="O170" s="128"/>
      <c r="P170" s="141"/>
      <c r="Q170" s="400"/>
      <c r="R170" s="400"/>
      <c r="S170" s="400"/>
      <c r="T170" s="366"/>
      <c r="U170" s="366"/>
      <c r="V170" s="366"/>
      <c r="W170" s="473"/>
      <c r="X170" s="400"/>
      <c r="Y170" s="400"/>
      <c r="Z170" s="474"/>
      <c r="AA170" s="62"/>
    </row>
    <row r="171" spans="14:27" s="175" customFormat="1" ht="12.75">
      <c r="N171" s="524" t="s">
        <v>79</v>
      </c>
      <c r="O171" s="510"/>
      <c r="P171" s="107"/>
      <c r="Q171" s="256"/>
      <c r="R171" s="256"/>
      <c r="S171" s="256"/>
      <c r="T171" s="256"/>
      <c r="U171" s="256"/>
      <c r="V171" s="269"/>
      <c r="W171" s="320"/>
      <c r="X171" s="256"/>
      <c r="Y171" s="256"/>
      <c r="Z171" s="323"/>
      <c r="AA171" s="62"/>
    </row>
    <row r="172" spans="14:27" s="175" customFormat="1" ht="12.75">
      <c r="N172" s="73" t="s">
        <v>113</v>
      </c>
      <c r="O172" s="74" t="s">
        <v>99</v>
      </c>
      <c r="P172" s="142" t="s">
        <v>10</v>
      </c>
      <c r="Q172" s="301">
        <f>SUM(Q119,Q120,Q121,Q129,Q131,Q139,Q140,Q141,Q142,Q143,Q158,Q160)</f>
        <v>30</v>
      </c>
      <c r="R172" s="301">
        <f>SUM(R158,R140:R144,R131,R129,R123,R120)</f>
        <v>13.25</v>
      </c>
      <c r="S172" s="301">
        <f>SUM(S160,S158,S140:S144,S131,S129,S119:S121)</f>
        <v>14</v>
      </c>
      <c r="T172" s="256"/>
      <c r="U172" s="256" t="s">
        <v>66</v>
      </c>
      <c r="V172" s="269" t="s">
        <v>66</v>
      </c>
      <c r="W172" s="362">
        <f>SUM(W158,W140:W144,W131,W129,W119:W121)</f>
        <v>330</v>
      </c>
      <c r="X172" s="301">
        <f>SUM(X144,X143,X142,X141,X140,X131,X129,X121,X120,X119)</f>
        <v>150</v>
      </c>
      <c r="Y172" s="301">
        <f>SUM(Y158,Y139,Y140,Y141,Y142,Y143,Y131,Y129,Y121,Y120,Y119)</f>
        <v>180</v>
      </c>
      <c r="Z172" s="364">
        <f>SUM(Z158,Z139,Z140,Z141,Z142,Z144,Z129,Z131,Z121,Z120,Z119)</f>
        <v>76</v>
      </c>
      <c r="AA172" s="62"/>
    </row>
    <row r="173" spans="14:26" s="175" customFormat="1" ht="13.5" thickBot="1">
      <c r="N173" s="53" t="s">
        <v>113</v>
      </c>
      <c r="O173" s="102" t="s">
        <v>100</v>
      </c>
      <c r="P173" s="143" t="s">
        <v>11</v>
      </c>
      <c r="Q173" s="352">
        <f>SUM(Q122,Q123,Q130,Q132,Q133,Q145,Q146,Q147,Q148,Q149,Q159,Q161)</f>
        <v>30</v>
      </c>
      <c r="R173" s="352">
        <f>SUM(R159,R146:R152,R133,R130,R122:R123)</f>
        <v>17.25</v>
      </c>
      <c r="S173" s="352">
        <f>SUM(S161,S159,S146:S152,S133,S132,S130,S123,S122)</f>
        <v>15.5</v>
      </c>
      <c r="T173" s="352"/>
      <c r="U173" s="343" t="s">
        <v>66</v>
      </c>
      <c r="V173" s="369" t="s">
        <v>66</v>
      </c>
      <c r="W173" s="401">
        <v>330</v>
      </c>
      <c r="X173" s="401">
        <f>SUM(X152,X151,X150,X149,X148,X133,X132,X130,X123,X122)</f>
        <v>150</v>
      </c>
      <c r="Y173" s="401">
        <f>SUM(Y159,Y152,Y151,Y150,Y149,Y148,Y133,Y132,Y130,Y123,Y122)</f>
        <v>180</v>
      </c>
      <c r="Z173" s="401">
        <f>SUM(Z159,Z152,Z151,Z150,Z149,Z148,Z133,Z132,Z130,Z123,Z122)</f>
        <v>76</v>
      </c>
    </row>
    <row r="174" spans="14:26" s="175" customFormat="1" ht="13.5" thickBot="1">
      <c r="N174" s="500" t="s">
        <v>104</v>
      </c>
      <c r="O174" s="501"/>
      <c r="P174" s="118" t="s">
        <v>66</v>
      </c>
      <c r="Q174" s="336">
        <f>SUM(Q172:Q173)</f>
        <v>60</v>
      </c>
      <c r="R174" s="305">
        <f>SUM(R172:R173)</f>
        <v>30.5</v>
      </c>
      <c r="S174" s="305">
        <f>SUM(S172:S173)</f>
        <v>29.5</v>
      </c>
      <c r="T174" s="305"/>
      <c r="U174" s="69" t="s">
        <v>66</v>
      </c>
      <c r="V174" s="276" t="s">
        <v>66</v>
      </c>
      <c r="W174" s="336">
        <f>SUM(W173,W172)</f>
        <v>660</v>
      </c>
      <c r="X174" s="304">
        <f>SUM(X173,X172)</f>
        <v>300</v>
      </c>
      <c r="Y174" s="304">
        <f>SUM(Y173,Y172)</f>
        <v>360</v>
      </c>
      <c r="Z174" s="326">
        <f>SUM(Z173,Z172)</f>
        <v>152</v>
      </c>
    </row>
    <row r="175" spans="14:26" s="175" customFormat="1" ht="12.75">
      <c r="N175" s="37"/>
      <c r="O175" s="37"/>
      <c r="P175" s="62"/>
      <c r="Q175" s="62"/>
      <c r="R175" s="62"/>
      <c r="S175" s="62"/>
      <c r="T175" s="62"/>
      <c r="U175" s="62"/>
      <c r="V175" s="62"/>
      <c r="W175" s="47"/>
      <c r="X175" s="62"/>
      <c r="Y175" s="62"/>
      <c r="Z175" s="209"/>
    </row>
    <row r="176" spans="14:26" s="175" customFormat="1" ht="12.75">
      <c r="N176" s="38"/>
      <c r="O176" s="39" t="s">
        <v>123</v>
      </c>
      <c r="P176" s="38"/>
      <c r="Q176" s="38"/>
      <c r="R176" s="38"/>
      <c r="S176" s="38"/>
      <c r="T176" s="62"/>
      <c r="U176" s="62"/>
      <c r="V176" s="62"/>
      <c r="W176" s="47"/>
      <c r="X176" s="62"/>
      <c r="Y176" s="62"/>
      <c r="Z176" s="209"/>
    </row>
    <row r="177" spans="14:26" s="175" customFormat="1" ht="12.75">
      <c r="N177" s="38"/>
      <c r="O177" s="39" t="s">
        <v>124</v>
      </c>
      <c r="P177" s="38"/>
      <c r="Q177" s="38"/>
      <c r="R177" s="38"/>
      <c r="S177" s="38"/>
      <c r="T177" s="62"/>
      <c r="U177" s="62"/>
      <c r="V177" s="62"/>
      <c r="W177" s="47"/>
      <c r="X177" s="62" t="s">
        <v>113</v>
      </c>
      <c r="Y177" s="62"/>
      <c r="Z177" s="209"/>
    </row>
    <row r="178" spans="14:26" s="175" customFormat="1" ht="12.75">
      <c r="N178" s="38"/>
      <c r="O178" s="39"/>
      <c r="P178" s="38"/>
      <c r="Q178" s="38"/>
      <c r="R178" s="38"/>
      <c r="S178" s="38"/>
      <c r="T178" s="62"/>
      <c r="U178" s="62"/>
      <c r="V178" s="62"/>
      <c r="W178" s="47"/>
      <c r="X178" s="62"/>
      <c r="Y178" s="62"/>
      <c r="Z178" s="209"/>
    </row>
    <row r="179" spans="14:26" s="175" customFormat="1" ht="16.5" thickBot="1">
      <c r="N179" s="38"/>
      <c r="O179" s="504" t="s">
        <v>68</v>
      </c>
      <c r="P179" s="504"/>
      <c r="Q179" s="504"/>
      <c r="R179" s="504"/>
      <c r="S179" s="38"/>
      <c r="T179" s="62"/>
      <c r="U179" s="62"/>
      <c r="V179" s="62"/>
      <c r="W179" s="47"/>
      <c r="X179" s="62"/>
      <c r="Y179" s="62"/>
      <c r="Z179" s="209"/>
    </row>
    <row r="180" spans="14:26" s="175" customFormat="1" ht="12.75">
      <c r="N180" s="41" t="s">
        <v>0</v>
      </c>
      <c r="O180" s="42"/>
      <c r="P180" s="43"/>
      <c r="Q180" s="505" t="s">
        <v>51</v>
      </c>
      <c r="R180" s="506"/>
      <c r="S180" s="507"/>
      <c r="T180" s="44" t="s">
        <v>39</v>
      </c>
      <c r="U180" s="45"/>
      <c r="V180" s="46"/>
      <c r="W180" s="505" t="s">
        <v>54</v>
      </c>
      <c r="X180" s="506"/>
      <c r="Y180" s="506"/>
      <c r="Z180" s="514"/>
    </row>
    <row r="181" spans="14:26" s="175" customFormat="1" ht="12.75">
      <c r="N181" s="47"/>
      <c r="O181" s="48" t="s">
        <v>15</v>
      </c>
      <c r="P181" s="486" t="s">
        <v>64</v>
      </c>
      <c r="Q181" s="193" t="s">
        <v>2</v>
      </c>
      <c r="R181" s="88" t="s">
        <v>48</v>
      </c>
      <c r="S181" s="49" t="s">
        <v>27</v>
      </c>
      <c r="T181" s="50" t="s">
        <v>52</v>
      </c>
      <c r="U181" s="51" t="s">
        <v>65</v>
      </c>
      <c r="V181" s="77" t="s">
        <v>64</v>
      </c>
      <c r="W181" s="89" t="s">
        <v>2</v>
      </c>
      <c r="X181" s="502" t="s">
        <v>55</v>
      </c>
      <c r="Y181" s="503"/>
      <c r="Z181" s="71" t="s">
        <v>53</v>
      </c>
    </row>
    <row r="182" spans="14:26" s="175" customFormat="1" ht="12.75">
      <c r="N182" s="53"/>
      <c r="O182" s="48" t="s">
        <v>3</v>
      </c>
      <c r="P182" s="486"/>
      <c r="Q182" s="47"/>
      <c r="R182" s="88" t="s">
        <v>16</v>
      </c>
      <c r="S182" s="49" t="s">
        <v>32</v>
      </c>
      <c r="T182" s="50" t="s">
        <v>77</v>
      </c>
      <c r="U182" s="51"/>
      <c r="V182" s="90"/>
      <c r="W182" s="91"/>
      <c r="X182" s="92" t="s">
        <v>17</v>
      </c>
      <c r="Y182" s="93" t="s">
        <v>18</v>
      </c>
      <c r="Z182" s="55"/>
    </row>
    <row r="183" spans="14:26" s="175" customFormat="1" ht="12.75">
      <c r="N183" s="47"/>
      <c r="O183" s="48"/>
      <c r="P183" s="62"/>
      <c r="Q183" s="47"/>
      <c r="R183" s="88" t="s">
        <v>43</v>
      </c>
      <c r="S183" s="49" t="s">
        <v>28</v>
      </c>
      <c r="T183" s="50" t="s">
        <v>30</v>
      </c>
      <c r="U183" s="62"/>
      <c r="V183" s="52"/>
      <c r="W183" s="56"/>
      <c r="X183" s="121"/>
      <c r="Y183" s="57"/>
      <c r="Z183" s="58"/>
    </row>
    <row r="184" spans="14:26" s="175" customFormat="1" ht="12.75">
      <c r="N184" s="47"/>
      <c r="O184" s="195"/>
      <c r="P184" s="62"/>
      <c r="Q184" s="47"/>
      <c r="R184" s="88" t="s">
        <v>49</v>
      </c>
      <c r="S184" s="49"/>
      <c r="T184" s="50" t="s">
        <v>31</v>
      </c>
      <c r="U184" s="51"/>
      <c r="V184" s="47"/>
      <c r="W184" s="120"/>
      <c r="X184" s="121"/>
      <c r="Y184" s="111"/>
      <c r="Z184" s="122"/>
    </row>
    <row r="185" spans="14:26" s="175" customFormat="1" ht="12.75">
      <c r="N185" s="47"/>
      <c r="O185" s="195"/>
      <c r="P185" s="62"/>
      <c r="Q185" s="47"/>
      <c r="R185" s="88"/>
      <c r="S185" s="49"/>
      <c r="T185" s="50"/>
      <c r="U185" s="51"/>
      <c r="V185" s="47"/>
      <c r="W185" s="120"/>
      <c r="X185" s="121"/>
      <c r="Y185" s="111"/>
      <c r="Z185" s="122"/>
    </row>
    <row r="186" spans="14:26" s="175" customFormat="1" ht="13.5" thickBot="1">
      <c r="N186" s="176"/>
      <c r="O186" s="123"/>
      <c r="P186" s="60"/>
      <c r="Q186" s="176"/>
      <c r="R186" s="94"/>
      <c r="S186" s="95"/>
      <c r="T186" s="94"/>
      <c r="U186" s="60"/>
      <c r="V186" s="176"/>
      <c r="W186" s="196"/>
      <c r="X186" s="197"/>
      <c r="Y186" s="198"/>
      <c r="Z186" s="199"/>
    </row>
    <row r="187" spans="14:26" s="175" customFormat="1" ht="16.5" thickBot="1">
      <c r="N187" s="500" t="s">
        <v>80</v>
      </c>
      <c r="O187" s="501"/>
      <c r="P187" s="78" t="s">
        <v>66</v>
      </c>
      <c r="Q187" s="336">
        <f>SUM(Q97,Q174)</f>
        <v>120</v>
      </c>
      <c r="R187" s="305">
        <f>SUM(R174,R97)</f>
        <v>64</v>
      </c>
      <c r="S187" s="305">
        <f>SUM(S174,S97)</f>
        <v>56.25</v>
      </c>
      <c r="T187" s="305"/>
      <c r="U187" s="69" t="s">
        <v>66</v>
      </c>
      <c r="V187" s="276" t="s">
        <v>66</v>
      </c>
      <c r="W187" s="344">
        <v>1317</v>
      </c>
      <c r="X187" s="344">
        <f>SUM(X174,X97)</f>
        <v>642</v>
      </c>
      <c r="Y187" s="344">
        <f>SUM(Y174,Y97)</f>
        <v>675</v>
      </c>
      <c r="Z187" s="344">
        <f>SUM(Z174,Z97)</f>
        <v>252</v>
      </c>
    </row>
    <row r="188" spans="14:26" s="175" customFormat="1" ht="16.5" thickBot="1">
      <c r="N188" s="500" t="s">
        <v>69</v>
      </c>
      <c r="O188" s="523"/>
      <c r="P188" s="79"/>
      <c r="Q188" s="266"/>
      <c r="R188" s="266"/>
      <c r="S188" s="266"/>
      <c r="T188" s="266"/>
      <c r="U188" s="266"/>
      <c r="V188" s="266"/>
      <c r="W188" s="331"/>
      <c r="X188" s="266"/>
      <c r="Y188" s="266"/>
      <c r="Z188" s="332"/>
    </row>
    <row r="189" spans="14:26" s="175" customFormat="1" ht="13.5" thickBot="1">
      <c r="N189" s="53" t="s">
        <v>7</v>
      </c>
      <c r="O189" s="38" t="s">
        <v>5</v>
      </c>
      <c r="P189" s="62"/>
      <c r="Q189" s="249"/>
      <c r="R189" s="249"/>
      <c r="S189" s="249"/>
      <c r="T189" s="249"/>
      <c r="U189" s="249"/>
      <c r="V189" s="249"/>
      <c r="W189" s="392"/>
      <c r="X189" s="249"/>
      <c r="Y189" s="249"/>
      <c r="Z189" s="345"/>
    </row>
    <row r="190" spans="14:26" s="175" customFormat="1" ht="13.5" thickBot="1">
      <c r="N190" s="115"/>
      <c r="O190" s="67" t="s">
        <v>78</v>
      </c>
      <c r="P190" s="118" t="s">
        <v>66</v>
      </c>
      <c r="Q190" s="302">
        <f>SUM(Q26)</f>
        <v>6</v>
      </c>
      <c r="R190" s="303">
        <f>SUM(R26)</f>
        <v>5</v>
      </c>
      <c r="S190" s="304">
        <f>SUM(S26)</f>
        <v>1</v>
      </c>
      <c r="T190" s="304"/>
      <c r="U190" s="69" t="s">
        <v>66</v>
      </c>
      <c r="V190" s="276" t="s">
        <v>66</v>
      </c>
      <c r="W190" s="336">
        <f>SUM(W26)</f>
        <v>90</v>
      </c>
      <c r="X190" s="304">
        <f>SUM(X26)</f>
        <v>30</v>
      </c>
      <c r="Y190" s="304">
        <f>SUM(Y26)</f>
        <v>60</v>
      </c>
      <c r="Z190" s="306">
        <f>SUM(Z26)</f>
        <v>4</v>
      </c>
    </row>
    <row r="191" spans="14:26" s="175" customFormat="1" ht="24.75" thickBot="1">
      <c r="N191" s="181"/>
      <c r="O191" s="339" t="s">
        <v>106</v>
      </c>
      <c r="P191" s="210" t="s">
        <v>66</v>
      </c>
      <c r="Q191" s="346">
        <f>SUM(Q27)</f>
        <v>4</v>
      </c>
      <c r="R191" s="347">
        <f>SUM(R27)</f>
        <v>4</v>
      </c>
      <c r="S191" s="342"/>
      <c r="T191" s="342">
        <f>SUM(T27)</f>
        <v>4</v>
      </c>
      <c r="U191" s="341" t="s">
        <v>66</v>
      </c>
      <c r="V191" s="468" t="s">
        <v>66</v>
      </c>
      <c r="W191" s="392" t="s">
        <v>113</v>
      </c>
      <c r="X191" s="342"/>
      <c r="Y191" s="342" t="s">
        <v>113</v>
      </c>
      <c r="Z191" s="349"/>
    </row>
    <row r="192" spans="14:26" s="175" customFormat="1" ht="24" thickBot="1">
      <c r="N192" s="211"/>
      <c r="O192" s="340" t="s">
        <v>107</v>
      </c>
      <c r="P192" s="118" t="s">
        <v>66</v>
      </c>
      <c r="Q192" s="294"/>
      <c r="R192" s="295"/>
      <c r="S192" s="69"/>
      <c r="T192" s="69"/>
      <c r="U192" s="69" t="s">
        <v>66</v>
      </c>
      <c r="V192" s="276" t="s">
        <v>66</v>
      </c>
      <c r="W192" s="68"/>
      <c r="X192" s="69"/>
      <c r="Y192" s="69"/>
      <c r="Z192" s="70"/>
    </row>
    <row r="193" spans="14:26" s="175" customFormat="1" ht="13.5" thickBot="1">
      <c r="N193" s="30" t="s">
        <v>8</v>
      </c>
      <c r="O193" s="31" t="s">
        <v>6</v>
      </c>
      <c r="P193" s="63"/>
      <c r="Q193" s="325"/>
      <c r="R193" s="325"/>
      <c r="S193" s="325"/>
      <c r="T193" s="273"/>
      <c r="U193" s="69"/>
      <c r="V193" s="276"/>
      <c r="W193" s="68"/>
      <c r="X193" s="273"/>
      <c r="Y193" s="273"/>
      <c r="Z193" s="300"/>
    </row>
    <row r="194" spans="14:26" s="175" customFormat="1" ht="13.5" thickBot="1">
      <c r="N194" s="115"/>
      <c r="O194" s="67" t="s">
        <v>78</v>
      </c>
      <c r="P194" s="112" t="s">
        <v>66</v>
      </c>
      <c r="Q194" s="302">
        <f>SUM(Q114,Q37)</f>
        <v>9.5</v>
      </c>
      <c r="R194" s="303">
        <f>SUM(R37)</f>
        <v>7</v>
      </c>
      <c r="S194" s="304">
        <f>SUM(S26)</f>
        <v>1</v>
      </c>
      <c r="T194" s="304"/>
      <c r="U194" s="69" t="s">
        <v>66</v>
      </c>
      <c r="V194" s="276" t="s">
        <v>66</v>
      </c>
      <c r="W194" s="336">
        <f>SUM(W37)</f>
        <v>120</v>
      </c>
      <c r="X194" s="304">
        <f>SUM(X37)</f>
        <v>105</v>
      </c>
      <c r="Y194" s="304">
        <f>SUM(Y37)</f>
        <v>15</v>
      </c>
      <c r="Z194" s="306">
        <f>SUM(Z26)</f>
        <v>4</v>
      </c>
    </row>
    <row r="195" spans="14:26" s="175" customFormat="1" ht="24.75" thickBot="1">
      <c r="N195" s="115"/>
      <c r="O195" s="101" t="s">
        <v>106</v>
      </c>
      <c r="P195" s="118" t="s">
        <v>66</v>
      </c>
      <c r="Q195" s="294"/>
      <c r="R195" s="295"/>
      <c r="S195" s="69" t="s">
        <v>113</v>
      </c>
      <c r="T195" s="69"/>
      <c r="U195" s="69" t="s">
        <v>66</v>
      </c>
      <c r="V195" s="276" t="s">
        <v>66</v>
      </c>
      <c r="W195" s="68" t="s">
        <v>113</v>
      </c>
      <c r="X195" s="69"/>
      <c r="Y195" s="69" t="s">
        <v>113</v>
      </c>
      <c r="Z195" s="70"/>
    </row>
    <row r="196" spans="14:26" s="175" customFormat="1" ht="24" thickBot="1">
      <c r="N196" s="47"/>
      <c r="O196" s="338" t="s">
        <v>107</v>
      </c>
      <c r="P196" s="119" t="s">
        <v>66</v>
      </c>
      <c r="Q196" s="346"/>
      <c r="R196" s="347"/>
      <c r="S196" s="342"/>
      <c r="T196" s="342"/>
      <c r="U196" s="342" t="s">
        <v>66</v>
      </c>
      <c r="V196" s="348" t="s">
        <v>66</v>
      </c>
      <c r="W196" s="392"/>
      <c r="X196" s="342"/>
      <c r="Y196" s="342"/>
      <c r="Z196" s="349"/>
    </row>
    <row r="197" spans="14:26" s="175" customFormat="1" ht="13.5" thickBot="1">
      <c r="N197" s="30" t="s">
        <v>10</v>
      </c>
      <c r="O197" s="31" t="s">
        <v>9</v>
      </c>
      <c r="P197" s="63"/>
      <c r="Q197" s="325"/>
      <c r="R197" s="325"/>
      <c r="S197" s="325"/>
      <c r="T197" s="273"/>
      <c r="U197" s="273"/>
      <c r="V197" s="273"/>
      <c r="W197" s="68"/>
      <c r="X197" s="273"/>
      <c r="Y197" s="273"/>
      <c r="Z197" s="300"/>
    </row>
    <row r="198" spans="14:26" s="175" customFormat="1" ht="13.5" thickBot="1">
      <c r="N198" s="115"/>
      <c r="O198" s="67" t="s">
        <v>78</v>
      </c>
      <c r="P198" s="112" t="s">
        <v>66</v>
      </c>
      <c r="Q198" s="350">
        <f>SUM(Q124,Q43)</f>
        <v>14</v>
      </c>
      <c r="R198" s="303">
        <f>SUM(R124,R43)</f>
        <v>9.25</v>
      </c>
      <c r="S198" s="304">
        <f>SUM(S124,S43)</f>
        <v>4.75</v>
      </c>
      <c r="T198" s="304"/>
      <c r="U198" s="343" t="s">
        <v>66</v>
      </c>
      <c r="V198" s="369" t="s">
        <v>66</v>
      </c>
      <c r="W198" s="467">
        <f>SUM(W124,W43)</f>
        <v>165</v>
      </c>
      <c r="X198" s="304">
        <f>SUM(X124,X43)</f>
        <v>90</v>
      </c>
      <c r="Y198" s="304">
        <f>SUM(Y124,Y43)</f>
        <v>75</v>
      </c>
      <c r="Z198" s="306">
        <f>SUM(Z124,Z43)</f>
        <v>64</v>
      </c>
    </row>
    <row r="199" spans="14:26" s="175" customFormat="1" ht="24.75" thickBot="1">
      <c r="N199" s="115"/>
      <c r="O199" s="101" t="s">
        <v>106</v>
      </c>
      <c r="P199" s="118" t="s">
        <v>66</v>
      </c>
      <c r="Q199" s="294"/>
      <c r="R199" s="295"/>
      <c r="S199" s="69" t="s">
        <v>113</v>
      </c>
      <c r="T199" s="69"/>
      <c r="U199" s="69" t="s">
        <v>66</v>
      </c>
      <c r="V199" s="276" t="s">
        <v>66</v>
      </c>
      <c r="W199" s="68" t="s">
        <v>113</v>
      </c>
      <c r="X199" s="69"/>
      <c r="Y199" s="69" t="s">
        <v>113</v>
      </c>
      <c r="Z199" s="70"/>
    </row>
    <row r="200" spans="14:26" s="175" customFormat="1" ht="24" thickBot="1">
      <c r="N200" s="47"/>
      <c r="O200" s="338" t="s">
        <v>107</v>
      </c>
      <c r="P200" s="119" t="s">
        <v>66</v>
      </c>
      <c r="Q200" s="346"/>
      <c r="R200" s="347"/>
      <c r="S200" s="342"/>
      <c r="T200" s="342"/>
      <c r="U200" s="342" t="s">
        <v>66</v>
      </c>
      <c r="V200" s="348" t="s">
        <v>66</v>
      </c>
      <c r="W200" s="392"/>
      <c r="X200" s="342"/>
      <c r="Y200" s="342"/>
      <c r="Z200" s="349"/>
    </row>
    <row r="201" spans="14:26" s="175" customFormat="1" ht="13.5" thickBot="1">
      <c r="N201" s="30" t="s">
        <v>11</v>
      </c>
      <c r="O201" s="31" t="s">
        <v>137</v>
      </c>
      <c r="P201" s="63"/>
      <c r="Q201" s="325"/>
      <c r="R201" s="325"/>
      <c r="S201" s="325"/>
      <c r="T201" s="273"/>
      <c r="U201" s="273"/>
      <c r="V201" s="273"/>
      <c r="W201" s="68"/>
      <c r="X201" s="273"/>
      <c r="Y201" s="273"/>
      <c r="Z201" s="300"/>
    </row>
    <row r="202" spans="14:26" s="175" customFormat="1" ht="13.5" thickBot="1">
      <c r="N202" s="115"/>
      <c r="O202" s="67" t="s">
        <v>78</v>
      </c>
      <c r="P202" s="112" t="s">
        <v>66</v>
      </c>
      <c r="Q202" s="350">
        <f>SUM(Q153,Q66)</f>
        <v>40</v>
      </c>
      <c r="R202" s="351">
        <f>SUM(R155,R66)</f>
        <v>25</v>
      </c>
      <c r="S202" s="352">
        <f>SUM(S153,S66)</f>
        <v>15</v>
      </c>
      <c r="T202" s="352"/>
      <c r="U202" s="343" t="s">
        <v>66</v>
      </c>
      <c r="V202" s="369" t="s">
        <v>66</v>
      </c>
      <c r="W202" s="336">
        <f>SUM(W155,W134,W68,W43)</f>
        <v>765</v>
      </c>
      <c r="X202" s="304">
        <f>SUM(X155,X134,X68,X50)</f>
        <v>405</v>
      </c>
      <c r="Y202" s="304">
        <f>SUM(Y155,Y134,Y68,Y50)</f>
        <v>405</v>
      </c>
      <c r="Z202" s="306">
        <f>SUM(Z153,Z134,Z68,Z50)</f>
        <v>132</v>
      </c>
    </row>
    <row r="203" spans="1:27" s="195" customFormat="1" ht="24.75" thickBo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115"/>
      <c r="O203" s="101" t="s">
        <v>106</v>
      </c>
      <c r="P203" s="118" t="s">
        <v>66</v>
      </c>
      <c r="Q203" s="294"/>
      <c r="R203" s="295"/>
      <c r="S203" s="69" t="s">
        <v>113</v>
      </c>
      <c r="T203" s="69"/>
      <c r="U203" s="69" t="s">
        <v>66</v>
      </c>
      <c r="V203" s="276" t="s">
        <v>66</v>
      </c>
      <c r="W203" s="68" t="s">
        <v>113</v>
      </c>
      <c r="X203" s="69"/>
      <c r="Y203" s="69" t="s">
        <v>113</v>
      </c>
      <c r="Z203" s="70"/>
      <c r="AA203" s="175"/>
    </row>
    <row r="204" spans="14:26" s="175" customFormat="1" ht="24" thickBot="1">
      <c r="N204" s="47"/>
      <c r="O204" s="338" t="s">
        <v>107</v>
      </c>
      <c r="P204" s="119" t="s">
        <v>66</v>
      </c>
      <c r="Q204" s="353">
        <f>SUM(Q202)</f>
        <v>40</v>
      </c>
      <c r="R204" s="354">
        <v>20</v>
      </c>
      <c r="S204" s="355">
        <v>20</v>
      </c>
      <c r="T204" s="355"/>
      <c r="U204" s="342" t="s">
        <v>66</v>
      </c>
      <c r="V204" s="348" t="s">
        <v>66</v>
      </c>
      <c r="W204" s="475">
        <f>SUM(W155,W68)</f>
        <v>600</v>
      </c>
      <c r="X204" s="355">
        <f>SUM(X155,X68)</f>
        <v>300</v>
      </c>
      <c r="Y204" s="355">
        <f>SUM(Y155,Y68)</f>
        <v>300</v>
      </c>
      <c r="Z204" s="356">
        <v>40</v>
      </c>
    </row>
    <row r="205" spans="14:26" s="175" customFormat="1" ht="13.5" thickBot="1">
      <c r="N205" s="30" t="s">
        <v>61</v>
      </c>
      <c r="O205" s="31" t="s">
        <v>13</v>
      </c>
      <c r="P205" s="63"/>
      <c r="Q205" s="273"/>
      <c r="R205" s="273"/>
      <c r="S205" s="273"/>
      <c r="T205" s="273"/>
      <c r="U205" s="273"/>
      <c r="V205" s="273"/>
      <c r="W205" s="68"/>
      <c r="X205" s="273"/>
      <c r="Y205" s="273"/>
      <c r="Z205" s="300"/>
    </row>
    <row r="206" spans="14:29" s="175" customFormat="1" ht="13.5" thickBot="1">
      <c r="N206" s="176"/>
      <c r="O206" s="67" t="s">
        <v>78</v>
      </c>
      <c r="P206" s="112" t="s">
        <v>66</v>
      </c>
      <c r="Q206" s="350">
        <f>SUM(Q162,Q75)</f>
        <v>28</v>
      </c>
      <c r="R206" s="351">
        <f>SUM(R162,R75)</f>
        <v>4.5</v>
      </c>
      <c r="S206" s="352">
        <f>SUM(S162,S75)</f>
        <v>23</v>
      </c>
      <c r="T206" s="352"/>
      <c r="U206" s="343" t="s">
        <v>66</v>
      </c>
      <c r="V206" s="369" t="s">
        <v>66</v>
      </c>
      <c r="W206" s="336">
        <f>SUM(W162,W75)</f>
        <v>120</v>
      </c>
      <c r="X206" s="304">
        <f>SUM(X162,X75)</f>
        <v>0</v>
      </c>
      <c r="Y206" s="304">
        <f>SUM(Y162,Y75)</f>
        <v>120</v>
      </c>
      <c r="Z206" s="306">
        <f>SUM(Z162,Z75)</f>
        <v>4</v>
      </c>
      <c r="AB206" s="40"/>
      <c r="AC206" s="40"/>
    </row>
    <row r="207" spans="14:29" s="175" customFormat="1" ht="24.75" thickBot="1">
      <c r="N207" s="47"/>
      <c r="O207" s="339" t="s">
        <v>106</v>
      </c>
      <c r="P207" s="210" t="s">
        <v>66</v>
      </c>
      <c r="Q207" s="346"/>
      <c r="R207" s="347"/>
      <c r="S207" s="342" t="s">
        <v>113</v>
      </c>
      <c r="T207" s="342"/>
      <c r="U207" s="341" t="s">
        <v>66</v>
      </c>
      <c r="V207" s="468" t="s">
        <v>66</v>
      </c>
      <c r="W207" s="392" t="s">
        <v>113</v>
      </c>
      <c r="X207" s="342"/>
      <c r="Y207" s="342" t="s">
        <v>113</v>
      </c>
      <c r="Z207" s="349"/>
      <c r="AB207" s="86"/>
      <c r="AC207" s="86"/>
    </row>
    <row r="208" spans="14:29" s="175" customFormat="1" ht="24" thickBot="1">
      <c r="N208" s="115"/>
      <c r="O208" s="340" t="s">
        <v>107</v>
      </c>
      <c r="P208" s="118" t="s">
        <v>66</v>
      </c>
      <c r="Q208" s="294" t="s">
        <v>113</v>
      </c>
      <c r="R208" s="295" t="s">
        <v>113</v>
      </c>
      <c r="S208" s="69" t="s">
        <v>113</v>
      </c>
      <c r="T208" s="69"/>
      <c r="U208" s="69" t="s">
        <v>66</v>
      </c>
      <c r="V208" s="276" t="s">
        <v>66</v>
      </c>
      <c r="W208" s="68" t="s">
        <v>113</v>
      </c>
      <c r="X208" s="69" t="s">
        <v>113</v>
      </c>
      <c r="Y208" s="69" t="s">
        <v>113</v>
      </c>
      <c r="Z208" s="70"/>
      <c r="AB208" s="40"/>
      <c r="AC208" s="40"/>
    </row>
    <row r="209" spans="14:26" s="175" customFormat="1" ht="13.5" thickBot="1">
      <c r="N209" s="33" t="s">
        <v>62</v>
      </c>
      <c r="O209" s="59" t="s">
        <v>67</v>
      </c>
      <c r="P209" s="184"/>
      <c r="Q209" s="266"/>
      <c r="R209" s="266"/>
      <c r="S209" s="266"/>
      <c r="T209" s="266"/>
      <c r="U209" s="266"/>
      <c r="V209" s="266"/>
      <c r="W209" s="331"/>
      <c r="X209" s="249"/>
      <c r="Y209" s="249"/>
      <c r="Z209" s="345"/>
    </row>
    <row r="210" spans="14:26" s="175" customFormat="1" ht="13.5" thickBot="1">
      <c r="N210" s="212">
        <v>1</v>
      </c>
      <c r="O210" s="140" t="s">
        <v>34</v>
      </c>
      <c r="P210" s="112" t="s">
        <v>66</v>
      </c>
      <c r="Q210" s="357">
        <v>0.25</v>
      </c>
      <c r="R210" s="358">
        <v>0.25</v>
      </c>
      <c r="S210" s="359"/>
      <c r="T210" s="259"/>
      <c r="U210" s="343" t="s">
        <v>66</v>
      </c>
      <c r="V210" s="369" t="s">
        <v>66</v>
      </c>
      <c r="W210" s="476">
        <v>2</v>
      </c>
      <c r="X210" s="360">
        <v>2</v>
      </c>
      <c r="Y210" s="360"/>
      <c r="Z210" s="361"/>
    </row>
    <row r="211" spans="14:26" s="175" customFormat="1" ht="13.5" thickBot="1">
      <c r="N211" s="188">
        <v>2</v>
      </c>
      <c r="O211" s="139" t="s">
        <v>76</v>
      </c>
      <c r="P211" s="117" t="s">
        <v>66</v>
      </c>
      <c r="Q211" s="362">
        <v>0.25</v>
      </c>
      <c r="R211" s="363">
        <v>0.25</v>
      </c>
      <c r="S211" s="301"/>
      <c r="T211" s="256"/>
      <c r="U211" s="69" t="s">
        <v>66</v>
      </c>
      <c r="V211" s="276" t="s">
        <v>66</v>
      </c>
      <c r="W211" s="473">
        <v>2</v>
      </c>
      <c r="X211" s="301">
        <v>2</v>
      </c>
      <c r="Y211" s="301"/>
      <c r="Z211" s="364"/>
    </row>
    <row r="212" spans="14:26" s="175" customFormat="1" ht="13.5" thickBot="1">
      <c r="N212" s="188">
        <v>3</v>
      </c>
      <c r="O212" s="139" t="s">
        <v>35</v>
      </c>
      <c r="P212" s="117" t="s">
        <v>66</v>
      </c>
      <c r="Q212" s="362">
        <v>0.5</v>
      </c>
      <c r="R212" s="363">
        <v>0.5</v>
      </c>
      <c r="S212" s="301"/>
      <c r="T212" s="256"/>
      <c r="U212" s="69" t="s">
        <v>66</v>
      </c>
      <c r="V212" s="276" t="s">
        <v>66</v>
      </c>
      <c r="W212" s="473">
        <v>4</v>
      </c>
      <c r="X212" s="301">
        <v>4</v>
      </c>
      <c r="Y212" s="301"/>
      <c r="Z212" s="364"/>
    </row>
    <row r="213" spans="14:26" s="175" customFormat="1" ht="13.5" thickBot="1">
      <c r="N213" s="185">
        <v>4</v>
      </c>
      <c r="O213" s="186" t="s">
        <v>36</v>
      </c>
      <c r="P213" s="117" t="s">
        <v>66</v>
      </c>
      <c r="Q213" s="307">
        <v>0.5</v>
      </c>
      <c r="R213" s="308">
        <v>0.5</v>
      </c>
      <c r="S213" s="309"/>
      <c r="T213" s="264"/>
      <c r="U213" s="69" t="s">
        <v>66</v>
      </c>
      <c r="V213" s="276" t="s">
        <v>66</v>
      </c>
      <c r="W213" s="466">
        <v>4</v>
      </c>
      <c r="X213" s="309">
        <v>4</v>
      </c>
      <c r="Y213" s="309"/>
      <c r="Z213" s="311"/>
    </row>
    <row r="214" spans="14:27" s="175" customFormat="1" ht="13.5" thickBot="1">
      <c r="N214" s="109" t="s">
        <v>138</v>
      </c>
      <c r="O214" s="67"/>
      <c r="P214" s="117" t="s">
        <v>66</v>
      </c>
      <c r="Q214" s="344">
        <f>SUM(Q160:Q161,Q73:Q74)</f>
        <v>20</v>
      </c>
      <c r="R214" s="344">
        <f>SUM(R160:R161,R73:R74)</f>
        <v>0</v>
      </c>
      <c r="S214" s="344">
        <f>SUM(S160:S161,S73:S74)</f>
        <v>20</v>
      </c>
      <c r="T214" s="250"/>
      <c r="U214" s="250"/>
      <c r="V214" s="68"/>
      <c r="W214" s="344">
        <v>120</v>
      </c>
      <c r="X214" s="344"/>
      <c r="Y214" s="344">
        <v>120</v>
      </c>
      <c r="Z214" s="344">
        <v>24</v>
      </c>
      <c r="AA214" s="209"/>
    </row>
    <row r="215" spans="14:26" s="175" customFormat="1" ht="13.5" thickBot="1">
      <c r="N215" s="109" t="s">
        <v>130</v>
      </c>
      <c r="O215" s="67"/>
      <c r="P215" s="112"/>
      <c r="Q215" s="328">
        <v>3</v>
      </c>
      <c r="R215" s="328" t="s">
        <v>113</v>
      </c>
      <c r="S215" s="328"/>
      <c r="T215" s="327">
        <v>3</v>
      </c>
      <c r="U215" s="328"/>
      <c r="V215" s="467"/>
      <c r="W215" s="328">
        <v>160</v>
      </c>
      <c r="X215" s="328"/>
      <c r="Y215" s="328">
        <v>160</v>
      </c>
      <c r="Z215" s="328"/>
    </row>
    <row r="216" s="175" customFormat="1" ht="12.75">
      <c r="P216" s="486"/>
    </row>
    <row r="217" spans="14:27" s="175" customFormat="1" ht="13.5" thickBot="1">
      <c r="N217" s="40"/>
      <c r="O217" s="40"/>
      <c r="P217" s="486"/>
      <c r="AA217" s="40"/>
    </row>
    <row r="218" spans="14:26" s="175" customFormat="1" ht="13.5" thickBot="1">
      <c r="N218" s="81" t="s">
        <v>7</v>
      </c>
      <c r="O218" s="61" t="s">
        <v>38</v>
      </c>
      <c r="P218" s="223"/>
      <c r="Q218" s="531" t="s">
        <v>33</v>
      </c>
      <c r="R218" s="532"/>
      <c r="S218" s="533" t="s">
        <v>57</v>
      </c>
      <c r="T218" s="534"/>
      <c r="U218" s="38"/>
      <c r="V218" s="81" t="s">
        <v>119</v>
      </c>
      <c r="W218" s="82" t="s">
        <v>26</v>
      </c>
      <c r="X218" s="83"/>
      <c r="Y218" s="83"/>
      <c r="Z218" s="213"/>
    </row>
    <row r="219" spans="14:26" s="175" customFormat="1" ht="12.75">
      <c r="N219" s="35"/>
      <c r="O219" s="373" t="s">
        <v>37</v>
      </c>
      <c r="P219" s="486"/>
      <c r="Q219" s="76" t="s">
        <v>39</v>
      </c>
      <c r="R219" s="388" t="s">
        <v>56</v>
      </c>
      <c r="S219" s="390" t="s">
        <v>39</v>
      </c>
      <c r="T219" s="218" t="s">
        <v>56</v>
      </c>
      <c r="U219" s="62"/>
      <c r="V219" s="47"/>
      <c r="W219" s="84" t="s">
        <v>29</v>
      </c>
      <c r="X219" s="51"/>
      <c r="Y219" s="51"/>
      <c r="Z219" s="85" t="s">
        <v>56</v>
      </c>
    </row>
    <row r="220" spans="14:26" s="175" customFormat="1" ht="13.5" thickBot="1">
      <c r="N220" s="123"/>
      <c r="O220" s="374" t="s">
        <v>71</v>
      </c>
      <c r="P220" s="184"/>
      <c r="Q220" s="76"/>
      <c r="R220" s="110"/>
      <c r="S220" s="47"/>
      <c r="T220" s="122"/>
      <c r="U220" s="62"/>
      <c r="V220" s="47"/>
      <c r="W220" s="87" t="s">
        <v>25</v>
      </c>
      <c r="X220" s="32"/>
      <c r="Y220" s="32"/>
      <c r="Z220" s="122"/>
    </row>
    <row r="221" spans="14:26" s="175" customFormat="1" ht="26.25" thickBot="1">
      <c r="N221" s="123"/>
      <c r="O221" s="31" t="s">
        <v>72</v>
      </c>
      <c r="P221" s="63"/>
      <c r="Q221" s="276">
        <v>120</v>
      </c>
      <c r="R221" s="276">
        <v>100</v>
      </c>
      <c r="S221" s="391" t="s">
        <v>183</v>
      </c>
      <c r="T221" s="70">
        <v>100</v>
      </c>
      <c r="U221" s="62"/>
      <c r="V221" s="508" t="s">
        <v>58</v>
      </c>
      <c r="W221" s="509"/>
      <c r="X221" s="509"/>
      <c r="Y221" s="510"/>
      <c r="Z221" s="139"/>
    </row>
    <row r="222" spans="14:26" s="175" customFormat="1" ht="12.75" customHeight="1">
      <c r="N222" s="195">
        <v>1</v>
      </c>
      <c r="O222" s="375" t="s">
        <v>22</v>
      </c>
      <c r="P222" s="486"/>
      <c r="Q222" s="348"/>
      <c r="R222" s="348"/>
      <c r="S222" s="392"/>
      <c r="T222" s="349"/>
      <c r="U222" s="62"/>
      <c r="V222" s="214">
        <v>1</v>
      </c>
      <c r="W222" s="62" t="s">
        <v>101</v>
      </c>
      <c r="X222" s="62"/>
      <c r="Y222" s="62"/>
      <c r="Z222" s="122">
        <v>100</v>
      </c>
    </row>
    <row r="223" spans="14:26" s="175" customFormat="1" ht="14.25">
      <c r="N223" s="382"/>
      <c r="O223" s="376" t="s">
        <v>82</v>
      </c>
      <c r="P223" s="487"/>
      <c r="Q223" s="262">
        <v>64</v>
      </c>
      <c r="R223" s="389">
        <v>0.5333</v>
      </c>
      <c r="S223" s="393" t="s">
        <v>184</v>
      </c>
      <c r="T223" s="365">
        <v>0.5123</v>
      </c>
      <c r="U223" s="62"/>
      <c r="V223" s="120"/>
      <c r="W223" s="62"/>
      <c r="X223" s="62"/>
      <c r="Y223" s="62"/>
      <c r="Z223" s="122"/>
    </row>
    <row r="224" spans="14:26" s="175" customFormat="1" ht="14.25">
      <c r="N224" s="383">
        <v>2</v>
      </c>
      <c r="O224" s="377" t="s">
        <v>20</v>
      </c>
      <c r="P224" s="208"/>
      <c r="Q224" s="269">
        <v>9.5</v>
      </c>
      <c r="R224" s="479">
        <v>0.0792</v>
      </c>
      <c r="S224" s="322">
        <v>120</v>
      </c>
      <c r="T224" s="480">
        <v>0.04033</v>
      </c>
      <c r="U224" s="62"/>
      <c r="V224" s="120" t="s">
        <v>40</v>
      </c>
      <c r="W224" s="62"/>
      <c r="X224" s="62"/>
      <c r="Y224" s="62"/>
      <c r="Z224" s="122"/>
    </row>
    <row r="225" spans="14:26" s="175" customFormat="1" ht="14.25">
      <c r="N225" s="384">
        <v>3</v>
      </c>
      <c r="O225" s="378" t="s">
        <v>23</v>
      </c>
      <c r="P225" s="220"/>
      <c r="Q225" s="367"/>
      <c r="R225" s="367"/>
      <c r="S225" s="394"/>
      <c r="T225" s="368"/>
      <c r="U225" s="62"/>
      <c r="V225" s="120"/>
      <c r="W225" s="511"/>
      <c r="X225" s="512"/>
      <c r="Y225" s="513"/>
      <c r="Z225" s="122"/>
    </row>
    <row r="226" spans="14:26" s="175" customFormat="1" ht="29.25">
      <c r="N226" s="382"/>
      <c r="O226" s="379" t="s">
        <v>118</v>
      </c>
      <c r="P226" s="221"/>
      <c r="Q226" s="262">
        <v>4</v>
      </c>
      <c r="R226" s="481">
        <v>0.0336</v>
      </c>
      <c r="S226" s="393">
        <v>60</v>
      </c>
      <c r="T226" s="482">
        <v>0.0201</v>
      </c>
      <c r="U226" s="62"/>
      <c r="V226" s="120"/>
      <c r="W226" s="511"/>
      <c r="X226" s="512"/>
      <c r="Y226" s="513"/>
      <c r="Z226" s="122"/>
    </row>
    <row r="227" spans="14:27" ht="14.25">
      <c r="N227" s="384">
        <v>4</v>
      </c>
      <c r="O227" s="378" t="s">
        <v>24</v>
      </c>
      <c r="P227" s="220"/>
      <c r="Q227" s="367">
        <v>6</v>
      </c>
      <c r="R227" s="483">
        <v>0.0291</v>
      </c>
      <c r="S227" s="394">
        <v>42</v>
      </c>
      <c r="T227" s="484">
        <v>0.0141</v>
      </c>
      <c r="U227" s="62"/>
      <c r="V227" s="120"/>
      <c r="W227" s="511"/>
      <c r="X227" s="512"/>
      <c r="Y227" s="513"/>
      <c r="Z227" s="122"/>
      <c r="AA227" s="175"/>
    </row>
    <row r="228" spans="14:27" ht="14.25">
      <c r="N228" s="382"/>
      <c r="O228" s="376" t="s">
        <v>21</v>
      </c>
      <c r="P228" s="487"/>
      <c r="Q228" s="262"/>
      <c r="R228" s="481"/>
      <c r="S228" s="393"/>
      <c r="T228" s="263"/>
      <c r="U228" s="62"/>
      <c r="V228" s="120"/>
      <c r="W228" s="511"/>
      <c r="X228" s="512"/>
      <c r="Y228" s="513"/>
      <c r="Z228" s="122"/>
      <c r="AA228" s="175"/>
    </row>
    <row r="229" spans="14:27" ht="28.5">
      <c r="N229" s="385">
        <v>5</v>
      </c>
      <c r="O229" s="380" t="s">
        <v>81</v>
      </c>
      <c r="P229" s="222"/>
      <c r="Q229" s="269">
        <v>40</v>
      </c>
      <c r="R229" s="269">
        <v>33.33</v>
      </c>
      <c r="S229" s="322">
        <v>300</v>
      </c>
      <c r="T229" s="480">
        <v>0.1008</v>
      </c>
      <c r="U229" s="62"/>
      <c r="V229" s="120"/>
      <c r="W229" s="511"/>
      <c r="X229" s="512"/>
      <c r="Y229" s="513"/>
      <c r="Z229" s="122"/>
      <c r="AA229" s="175"/>
    </row>
    <row r="230" spans="14:27" ht="14.25">
      <c r="N230" s="386">
        <v>6</v>
      </c>
      <c r="O230" s="377" t="s">
        <v>60</v>
      </c>
      <c r="P230" s="208"/>
      <c r="Q230" s="269">
        <v>3</v>
      </c>
      <c r="R230" s="269">
        <v>2.49</v>
      </c>
      <c r="S230" s="395">
        <v>160</v>
      </c>
      <c r="T230" s="480">
        <v>0.0537</v>
      </c>
      <c r="U230" s="175"/>
      <c r="V230" s="212"/>
      <c r="W230" s="525"/>
      <c r="X230" s="526"/>
      <c r="Y230" s="527"/>
      <c r="Z230" s="140"/>
      <c r="AA230" s="175"/>
    </row>
    <row r="231" spans="14:27" ht="15" thickBot="1">
      <c r="N231" s="195">
        <v>7</v>
      </c>
      <c r="O231" s="378" t="s">
        <v>59</v>
      </c>
      <c r="P231" s="220"/>
      <c r="Q231" s="348">
        <v>0</v>
      </c>
      <c r="R231" s="348">
        <v>0</v>
      </c>
      <c r="S231" s="392">
        <v>0</v>
      </c>
      <c r="T231" s="349">
        <v>0</v>
      </c>
      <c r="U231" s="175"/>
      <c r="V231" s="528" t="s">
        <v>70</v>
      </c>
      <c r="W231" s="529"/>
      <c r="X231" s="529"/>
      <c r="Y231" s="530"/>
      <c r="Z231" s="199">
        <v>100</v>
      </c>
      <c r="AA231" s="175"/>
    </row>
    <row r="232" spans="14:27" ht="12.75" customHeight="1">
      <c r="N232" s="386">
        <v>8</v>
      </c>
      <c r="O232" s="495" t="s">
        <v>181</v>
      </c>
      <c r="P232" s="496"/>
      <c r="Q232" s="256">
        <v>2</v>
      </c>
      <c r="R232" s="479">
        <v>0.0168</v>
      </c>
      <c r="S232" s="320">
        <v>30</v>
      </c>
      <c r="T232" s="480">
        <v>0.01</v>
      </c>
      <c r="U232" s="175"/>
      <c r="V232" s="175"/>
      <c r="W232" s="175"/>
      <c r="X232" s="175"/>
      <c r="Y232" s="175"/>
      <c r="Z232" s="175"/>
      <c r="AA232" s="175"/>
    </row>
    <row r="233" spans="14:27" ht="27" customHeight="1" thickBot="1">
      <c r="N233" s="387">
        <v>9</v>
      </c>
      <c r="O233" s="381" t="s">
        <v>182</v>
      </c>
      <c r="P233" s="372"/>
      <c r="Q233" s="264">
        <v>0</v>
      </c>
      <c r="R233" s="267">
        <v>0</v>
      </c>
      <c r="S233" s="477">
        <v>0</v>
      </c>
      <c r="T233" s="485">
        <v>0</v>
      </c>
      <c r="U233" s="175"/>
      <c r="V233" s="175"/>
      <c r="W233" s="175"/>
      <c r="X233" s="175"/>
      <c r="Y233" s="175"/>
      <c r="Z233" s="175"/>
      <c r="AA233" s="175"/>
    </row>
    <row r="234" spans="14:27" ht="12.75">
      <c r="N234" s="175"/>
      <c r="O234" s="371"/>
      <c r="P234" s="371"/>
      <c r="Q234" s="371"/>
      <c r="R234" s="371"/>
      <c r="S234" s="371"/>
      <c r="T234" s="371"/>
      <c r="U234" s="175"/>
      <c r="V234" s="175"/>
      <c r="W234" s="175"/>
      <c r="X234" s="175"/>
      <c r="Y234" s="175"/>
      <c r="Z234" s="175"/>
      <c r="AA234" s="175"/>
    </row>
    <row r="235" spans="14:27" ht="12.75">
      <c r="N235" s="175"/>
      <c r="O235" s="371"/>
      <c r="P235" s="371"/>
      <c r="Q235" s="371"/>
      <c r="R235" s="371"/>
      <c r="S235" s="371"/>
      <c r="T235" s="371"/>
      <c r="U235" s="175"/>
      <c r="V235" s="175"/>
      <c r="W235" s="175"/>
      <c r="X235" s="175"/>
      <c r="Y235" s="175"/>
      <c r="Z235" s="175"/>
      <c r="AA235" s="175"/>
    </row>
    <row r="236" spans="14:27" ht="12.75">
      <c r="N236" s="175"/>
      <c r="O236" s="136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</row>
    <row r="237" spans="14:26" ht="12.75"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</row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 hidden="1"/>
    <row r="365" ht="12.75"/>
    <row r="366" ht="12.75"/>
    <row r="367" ht="12.75" hidden="1"/>
    <row r="368" ht="12.75"/>
    <row r="369" ht="12.75"/>
    <row r="370" ht="12.75"/>
    <row r="371" ht="12.75"/>
    <row r="372" ht="12.75"/>
  </sheetData>
  <sheetProtection/>
  <mergeCells count="29">
    <mergeCell ref="W229:Y229"/>
    <mergeCell ref="W230:Y230"/>
    <mergeCell ref="V231:Y231"/>
    <mergeCell ref="N188:O188"/>
    <mergeCell ref="Q218:R218"/>
    <mergeCell ref="S218:T218"/>
    <mergeCell ref="W225:Y225"/>
    <mergeCell ref="W227:Y227"/>
    <mergeCell ref="W228:Y228"/>
    <mergeCell ref="N2:Z2"/>
    <mergeCell ref="Q12:S12"/>
    <mergeCell ref="N94:O94"/>
    <mergeCell ref="X13:Y13"/>
    <mergeCell ref="N3:Z3"/>
    <mergeCell ref="N187:O187"/>
    <mergeCell ref="N97:O97"/>
    <mergeCell ref="N171:O171"/>
    <mergeCell ref="Q103:S103"/>
    <mergeCell ref="W103:Z103"/>
    <mergeCell ref="O232:P232"/>
    <mergeCell ref="W12:Z12"/>
    <mergeCell ref="N174:O174"/>
    <mergeCell ref="X104:Y104"/>
    <mergeCell ref="O179:R179"/>
    <mergeCell ref="Q180:S180"/>
    <mergeCell ref="V221:Y221"/>
    <mergeCell ref="W226:Y226"/>
    <mergeCell ref="W180:Z180"/>
    <mergeCell ref="X181:Y181"/>
  </mergeCells>
  <printOptions/>
  <pageMargins left="0.1968503937007874" right="0.11811023622047245" top="0.5511811023622047" bottom="0.8661417322834646" header="0.9448818897637796" footer="1.0629921259842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ADS</cp:lastModifiedBy>
  <cp:lastPrinted>2017-06-15T18:58:43Z</cp:lastPrinted>
  <dcterms:created xsi:type="dcterms:W3CDTF">2011-12-11T10:20:19Z</dcterms:created>
  <dcterms:modified xsi:type="dcterms:W3CDTF">2017-10-05T11:41:21Z</dcterms:modified>
  <cp:category/>
  <cp:version/>
  <cp:contentType/>
  <cp:contentStatus/>
</cp:coreProperties>
</file>